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guillermo\Downloads\"/>
    </mc:Choice>
  </mc:AlternateContent>
  <bookViews>
    <workbookView xWindow="0" yWindow="0" windowWidth="20490" windowHeight="7455" activeTab="5"/>
  </bookViews>
  <sheets>
    <sheet name="Año 2022" sheetId="1" r:id="rId1"/>
    <sheet name="apertura" sheetId="7" r:id="rId2"/>
    <sheet name="Anexo 1" sheetId="2" r:id="rId3"/>
    <sheet name="Anexo 2" sheetId="3" r:id="rId4"/>
    <sheet name="Anexo 3" sheetId="4" r:id="rId5"/>
    <sheet name="Anexo 4" sheetId="5" r:id="rId6"/>
    <sheet name="Beneficiados" sheetId="8" r:id="rId7"/>
  </sheets>
  <definedNames>
    <definedName name="_Toc68362146" localSheetId="0">'Año 2022'!$B$12</definedName>
    <definedName name="_Toc68362147" localSheetId="0">'Año 2022'!$B$13</definedName>
    <definedName name="_Toc68362149" localSheetId="0">'Año 2022'!$B$38</definedName>
    <definedName name="_Toc68362150" localSheetId="0">'Año 2022'!#REF!</definedName>
    <definedName name="_Toc68362151" localSheetId="0">'Año 2022'!$B$50</definedName>
    <definedName name="_Toc68362153" localSheetId="0">'Año 2022'!$B$62</definedName>
    <definedName name="_Toc68362154" localSheetId="0">'Año 2022'!$B$64</definedName>
    <definedName name="_Toc68362155" localSheetId="0">'Año 2022'!$B$79</definedName>
    <definedName name="_Toc68362157" localSheetId="0">'Año 2022'!$B$101</definedName>
    <definedName name="_Toc68362158" localSheetId="0">'Año 2022'!$B$102</definedName>
    <definedName name="_Toc68362159" localSheetId="0">'Año 2022'!$B$118</definedName>
    <definedName name="_Toc68362160" localSheetId="0">'Año 2022'!$B$133</definedName>
    <definedName name="_Toc68362162" localSheetId="0">'Año 2022'!$B$149</definedName>
    <definedName name="_Toc68362163" localSheetId="0">'Año 2022'!$B$151</definedName>
    <definedName name="_Toc68362165" localSheetId="0">'Año 2022'!$B$161</definedName>
    <definedName name="_Toc68362166" localSheetId="0">'Año 2022'!$B$163</definedName>
    <definedName name="_Toc68362168" localSheetId="2">'Anexo 1'!$C$4</definedName>
    <definedName name="_Toc68362169" localSheetId="3">'Anexo 2'!$C$4</definedName>
    <definedName name="_Toc68362170" localSheetId="4">'Anexo 3'!$C$6</definedName>
    <definedName name="_Toc68362171" localSheetId="5">'Anexo 4'!$C$6</definedName>
    <definedName name="_Toc76995548" localSheetId="0">'Año 2022'!$B$12</definedName>
    <definedName name="_Toc76995549" localSheetId="0">'Año 2022'!$B$13</definedName>
    <definedName name="_xlnm.Print_Area" localSheetId="0">'Año 2022'!$B$22:$D$31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E36" i="2"/>
  <c r="R29" i="7" l="1"/>
  <c r="K35" i="2" l="1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F36" i="2"/>
  <c r="G36" i="2"/>
  <c r="H36" i="2"/>
  <c r="I36" i="2"/>
  <c r="F55" i="5" l="1"/>
  <c r="M20" i="5"/>
  <c r="M16" i="5"/>
  <c r="G23" i="5"/>
  <c r="D37" i="4"/>
  <c r="D36" i="4"/>
  <c r="D35" i="4"/>
  <c r="D34" i="4"/>
  <c r="D33" i="4"/>
  <c r="D32" i="4"/>
  <c r="D31" i="4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D261" i="1"/>
  <c r="C213" i="1"/>
  <c r="C183" i="1" s="1"/>
  <c r="C212" i="1"/>
  <c r="C182" i="1" s="1"/>
  <c r="C211" i="1"/>
  <c r="C181" i="1" s="1"/>
  <c r="C210" i="1"/>
  <c r="C180" i="1" s="1"/>
  <c r="C209" i="1"/>
  <c r="C179" i="1" s="1"/>
  <c r="D154" i="1"/>
  <c r="D157" i="1" s="1"/>
  <c r="C138" i="1"/>
  <c r="C136" i="1"/>
  <c r="C137" i="1"/>
  <c r="C122" i="1"/>
  <c r="C107" i="1"/>
  <c r="C121" i="1" s="1"/>
  <c r="C106" i="1"/>
  <c r="C120" i="1" s="1"/>
  <c r="C82" i="1"/>
  <c r="C67" i="1"/>
  <c r="C42" i="1"/>
  <c r="C144" i="1" l="1"/>
  <c r="C92" i="1"/>
  <c r="C30" i="1"/>
  <c r="D36" i="2"/>
  <c r="D60" i="3"/>
  <c r="D28" i="1" l="1"/>
  <c r="D24" i="1"/>
  <c r="D29" i="1"/>
  <c r="D25" i="1"/>
  <c r="D27" i="1"/>
  <c r="Q30" i="7"/>
  <c r="P30" i="7"/>
  <c r="O30" i="7"/>
  <c r="N30" i="7"/>
  <c r="R28" i="7"/>
  <c r="R27" i="7"/>
  <c r="D23" i="5"/>
  <c r="F53" i="5"/>
  <c r="R30" i="7" l="1"/>
  <c r="D290" i="1"/>
  <c r="C290" i="1"/>
  <c r="E290" i="1"/>
  <c r="C184" i="1" l="1"/>
  <c r="C214" i="1"/>
  <c r="C230" i="1" l="1"/>
  <c r="D169" i="1"/>
  <c r="C199" i="1"/>
  <c r="E261" i="1" l="1"/>
  <c r="D179" i="1"/>
  <c r="C261" i="1"/>
  <c r="D44" i="3"/>
  <c r="R14" i="7"/>
  <c r="D28" i="3" l="1"/>
  <c r="D55" i="3"/>
  <c r="D180" i="1"/>
  <c r="D182" i="1"/>
  <c r="D16" i="3"/>
  <c r="E155" i="1" l="1"/>
  <c r="D143" i="1" l="1"/>
  <c r="D139" i="1"/>
  <c r="D142" i="1"/>
  <c r="D138" i="1"/>
  <c r="D141" i="1"/>
  <c r="D137" i="1"/>
  <c r="D136" i="1"/>
  <c r="D140" i="1"/>
  <c r="Q17" i="7" l="1"/>
  <c r="P17" i="7"/>
  <c r="O17" i="7"/>
  <c r="N17" i="7"/>
  <c r="R16" i="7"/>
  <c r="R15" i="7"/>
  <c r="R13" i="7"/>
  <c r="R12" i="7"/>
  <c r="R11" i="7"/>
  <c r="R10" i="7"/>
  <c r="I29" i="7"/>
  <c r="I28" i="7"/>
  <c r="I27" i="7"/>
  <c r="I26" i="7"/>
  <c r="I25" i="7"/>
  <c r="I24" i="7"/>
  <c r="I16" i="7"/>
  <c r="I15" i="7"/>
  <c r="I14" i="7"/>
  <c r="I13" i="7"/>
  <c r="I12" i="7"/>
  <c r="I11" i="7"/>
  <c r="H30" i="7"/>
  <c r="G30" i="7"/>
  <c r="F30" i="7"/>
  <c r="E30" i="7"/>
  <c r="I23" i="7"/>
  <c r="H17" i="7"/>
  <c r="G17" i="7"/>
  <c r="F17" i="7"/>
  <c r="E17" i="7"/>
  <c r="I10" i="7"/>
  <c r="D31" i="3"/>
  <c r="D61" i="3" s="1"/>
  <c r="R17" i="7" l="1"/>
  <c r="I17" i="7"/>
  <c r="I30" i="7"/>
  <c r="D17" i="1"/>
  <c r="G38" i="4"/>
  <c r="G49" i="4" s="1"/>
  <c r="C44" i="1" l="1"/>
  <c r="G22" i="4"/>
  <c r="C109" i="1"/>
  <c r="D44" i="1"/>
  <c r="E16" i="1"/>
  <c r="E17" i="1" s="1"/>
  <c r="E44" i="1" l="1"/>
  <c r="D109" i="1"/>
  <c r="B112" i="1"/>
  <c r="D112" i="1" s="1"/>
  <c r="E42" i="1"/>
  <c r="K38" i="4" l="1"/>
  <c r="H20" i="4"/>
  <c r="H21" i="4"/>
  <c r="H19" i="4"/>
  <c r="H17" i="4"/>
  <c r="H16" i="4"/>
  <c r="H15" i="4"/>
  <c r="H13" i="4"/>
  <c r="C76" i="1"/>
  <c r="D74" i="1" s="1"/>
  <c r="D44" i="5" l="1"/>
  <c r="D30" i="5"/>
  <c r="F59" i="5"/>
  <c r="D73" i="1"/>
  <c r="D71" i="1"/>
  <c r="D72" i="1"/>
  <c r="D69" i="1"/>
  <c r="D70" i="1"/>
  <c r="E167" i="1"/>
  <c r="E166" i="1"/>
  <c r="E168" i="1"/>
  <c r="D75" i="1"/>
  <c r="H22" i="4"/>
  <c r="D68" i="1"/>
  <c r="D67" i="1"/>
  <c r="E38" i="4"/>
  <c r="E49" i="4" s="1"/>
  <c r="D38" i="4"/>
  <c r="H259" i="1"/>
  <c r="D210" i="1"/>
  <c r="C17" i="1"/>
  <c r="C55" i="1"/>
  <c r="C123" i="1"/>
  <c r="K11" i="2"/>
  <c r="K36" i="2" s="1"/>
  <c r="J11" i="2"/>
  <c r="J36" i="2" s="1"/>
  <c r="D49" i="4" l="1"/>
  <c r="F38" i="4"/>
  <c r="F49" i="4" s="1"/>
  <c r="D62" i="5"/>
  <c r="D39" i="5"/>
  <c r="D32" i="5"/>
  <c r="D46" i="5"/>
  <c r="D45" i="5"/>
  <c r="D31" i="5"/>
  <c r="D47" i="5"/>
  <c r="D33" i="5"/>
  <c r="D91" i="1"/>
  <c r="D87" i="1"/>
  <c r="D90" i="1"/>
  <c r="D86" i="1"/>
  <c r="D89" i="1"/>
  <c r="D85" i="1"/>
  <c r="D88" i="1"/>
  <c r="D84" i="1"/>
  <c r="D229" i="1"/>
  <c r="E169" i="1"/>
  <c r="I260" i="1"/>
  <c r="D197" i="1"/>
  <c r="D121" i="1"/>
  <c r="D120" i="1"/>
  <c r="D122" i="1"/>
  <c r="H36" i="4"/>
  <c r="H37" i="4"/>
  <c r="H34" i="4"/>
  <c r="H33" i="4"/>
  <c r="H31" i="4"/>
  <c r="H35" i="4"/>
  <c r="H32" i="4"/>
  <c r="D54" i="1"/>
  <c r="D53" i="1"/>
  <c r="D52" i="1"/>
  <c r="D76" i="1"/>
  <c r="D83" i="1"/>
  <c r="D82" i="1"/>
  <c r="G258" i="1"/>
  <c r="D227" i="1"/>
  <c r="D228" i="1"/>
  <c r="D226" i="1"/>
  <c r="D225" i="1"/>
  <c r="D26" i="1"/>
  <c r="D30" i="1" s="1"/>
  <c r="G259" i="1"/>
  <c r="G247" i="1"/>
  <c r="G251" i="1"/>
  <c r="G255" i="1"/>
  <c r="I257" i="1"/>
  <c r="I245" i="1"/>
  <c r="I249" i="1"/>
  <c r="I253" i="1"/>
  <c r="I243" i="1"/>
  <c r="G243" i="1"/>
  <c r="I247" i="1"/>
  <c r="I251" i="1"/>
  <c r="I255" i="1"/>
  <c r="I259" i="1"/>
  <c r="G245" i="1"/>
  <c r="G249" i="1"/>
  <c r="G253" i="1"/>
  <c r="G257" i="1"/>
  <c r="H260" i="1"/>
  <c r="H246" i="1"/>
  <c r="H250" i="1"/>
  <c r="H254" i="1"/>
  <c r="H258" i="1"/>
  <c r="G244" i="1"/>
  <c r="H245" i="1"/>
  <c r="I246" i="1"/>
  <c r="G248" i="1"/>
  <c r="H249" i="1"/>
  <c r="I250" i="1"/>
  <c r="G252" i="1"/>
  <c r="H253" i="1"/>
  <c r="I254" i="1"/>
  <c r="G256" i="1"/>
  <c r="H257" i="1"/>
  <c r="I258" i="1"/>
  <c r="G260" i="1"/>
  <c r="H244" i="1"/>
  <c r="H248" i="1"/>
  <c r="H252" i="1"/>
  <c r="H256" i="1"/>
  <c r="H243" i="1"/>
  <c r="I244" i="1"/>
  <c r="G246" i="1"/>
  <c r="H247" i="1"/>
  <c r="I248" i="1"/>
  <c r="G250" i="1"/>
  <c r="H251" i="1"/>
  <c r="I252" i="1"/>
  <c r="G254" i="1"/>
  <c r="H255" i="1"/>
  <c r="I256" i="1"/>
  <c r="D181" i="1"/>
  <c r="D211" i="1"/>
  <c r="D195" i="1"/>
  <c r="D212" i="1"/>
  <c r="D183" i="1"/>
  <c r="D196" i="1"/>
  <c r="D209" i="1"/>
  <c r="D213" i="1"/>
  <c r="D194" i="1"/>
  <c r="D198" i="1"/>
  <c r="F22" i="4"/>
  <c r="J22" i="5"/>
  <c r="K22" i="5" s="1"/>
  <c r="Q22" i="5" s="1"/>
  <c r="J21" i="5"/>
  <c r="K21" i="5" s="1"/>
  <c r="Q21" i="5" s="1"/>
  <c r="J20" i="5"/>
  <c r="K20" i="5" s="1"/>
  <c r="Q20" i="5" s="1"/>
  <c r="J17" i="5"/>
  <c r="K17" i="5" s="1"/>
  <c r="Q17" i="5" s="1"/>
  <c r="J14" i="5"/>
  <c r="E22" i="4"/>
  <c r="D22" i="4"/>
  <c r="D92" i="1"/>
  <c r="H261" i="1" l="1"/>
  <c r="D40" i="4"/>
  <c r="D123" i="1"/>
  <c r="D55" i="1"/>
  <c r="D135" i="1"/>
  <c r="I38" i="4"/>
  <c r="H38" i="4"/>
  <c r="J18" i="5"/>
  <c r="K18" i="5" s="1"/>
  <c r="Q18" i="5" s="1"/>
  <c r="D230" i="1"/>
  <c r="G261" i="1"/>
  <c r="F23" i="5"/>
  <c r="J16" i="5"/>
  <c r="K16" i="5" s="1"/>
  <c r="Q16" i="5" s="1"/>
  <c r="D214" i="1"/>
  <c r="D199" i="1"/>
  <c r="I261" i="1"/>
  <c r="E154" i="1"/>
  <c r="E153" i="1"/>
  <c r="E156" i="1"/>
  <c r="D184" i="1"/>
  <c r="D144" i="1"/>
  <c r="K14" i="5"/>
  <c r="Q14" i="5" s="1"/>
  <c r="G42" i="4" l="1"/>
  <c r="D42" i="4"/>
  <c r="F42" i="4"/>
  <c r="E157" i="1"/>
  <c r="J38" i="4"/>
  <c r="E42" i="4"/>
  <c r="J23" i="5"/>
  <c r="K23" i="5" s="1"/>
</calcChain>
</file>

<file path=xl/comments1.xml><?xml version="1.0" encoding="utf-8"?>
<comments xmlns="http://schemas.openxmlformats.org/spreadsheetml/2006/main">
  <authors>
    <author>tc={D02334DA-44A6-40AC-9FCC-DC91320A78CD}</author>
    <author>tc={E7961D5E-2E6D-4A8A-A7B4-A22A6A723941}</author>
  </authors>
  <commentList>
    <comment ref="C6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datos fueron extraidos de los informes trimestrales, en la parte de los Anexos.</t>
        </r>
      </text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datos fueron extraidos de los informes trimestrales, en la parte de Anexos.</t>
        </r>
      </text>
    </comment>
  </commentList>
</comments>
</file>

<file path=xl/sharedStrings.xml><?xml version="1.0" encoding="utf-8"?>
<sst xmlns="http://schemas.openxmlformats.org/spreadsheetml/2006/main" count="652" uniqueCount="310">
  <si>
    <t>Modalidad</t>
  </si>
  <si>
    <t>Docentes Beneficiados</t>
  </si>
  <si>
    <t>Diplomados</t>
  </si>
  <si>
    <t>EFCCE</t>
  </si>
  <si>
    <t>Talleres, congresos, cursos y seminarios</t>
  </si>
  <si>
    <t>Total</t>
  </si>
  <si>
    <r>
      <t>II</t>
    </r>
    <r>
      <rPr>
        <b/>
        <sz val="16"/>
        <rFont val="Calibri Light"/>
        <family val="2"/>
      </rPr>
      <t xml:space="preserve">.  Formación Continua: </t>
    </r>
  </si>
  <si>
    <r>
      <t>I</t>
    </r>
    <r>
      <rPr>
        <b/>
        <sz val="16"/>
        <rFont val="Calibri Light"/>
        <family val="2"/>
      </rPr>
      <t xml:space="preserve">. Formación Inicial: </t>
    </r>
  </si>
  <si>
    <t>Licenciaturas</t>
  </si>
  <si>
    <t>Áreas Formativas</t>
  </si>
  <si>
    <t>Matemática</t>
  </si>
  <si>
    <r>
      <t>Nota: Formación pedagógica transversal se refiere a programas que sus ejes formativos no entran dentro de una materia concreta y que fomentan la formación integral de la persona</t>
    </r>
    <r>
      <rPr>
        <sz val="9"/>
        <color rgb="FF000000"/>
        <rFont val="Arial"/>
        <family val="2"/>
      </rPr>
      <t>.</t>
    </r>
    <r>
      <rPr>
        <sz val="9"/>
        <color theme="1"/>
        <rFont val="Calibri"/>
        <family val="2"/>
        <scheme val="minor"/>
      </rPr>
      <t xml:space="preserve"> (vg.: genero, constrúyete a ti mismo, Jornada Extendida, entre otros)</t>
    </r>
  </si>
  <si>
    <t>** Ver clasificación de Formación Pedagógica Transversal en cuadro anexo no 2.</t>
  </si>
  <si>
    <r>
      <t>III.</t>
    </r>
    <r>
      <rPr>
        <b/>
        <sz val="16"/>
        <rFont val="Calibri Light"/>
        <family val="2"/>
      </rPr>
      <t xml:space="preserve">   Posgrado.</t>
    </r>
  </si>
  <si>
    <t xml:space="preserve">Especialidades </t>
  </si>
  <si>
    <t>Maestrías</t>
  </si>
  <si>
    <t>Doctorados</t>
  </si>
  <si>
    <t>Educación Inicial</t>
  </si>
  <si>
    <t>Lengua Española</t>
  </si>
  <si>
    <t>Departamento</t>
  </si>
  <si>
    <t>Formación Inicial</t>
  </si>
  <si>
    <t>Formación Continua</t>
  </si>
  <si>
    <t>Diplomados, Talleres, Congresos, Cursos y Seminarios.</t>
  </si>
  <si>
    <t>Estrategia de Formación Continua Centrada en la Escuela (EFCCE)</t>
  </si>
  <si>
    <t>Posgrado</t>
  </si>
  <si>
    <t>Especialidades, maestrías y doctorados</t>
  </si>
  <si>
    <t xml:space="preserve">Total </t>
  </si>
  <si>
    <t xml:space="preserve">Docentes </t>
  </si>
  <si>
    <t>Capacitados y Graduados</t>
  </si>
  <si>
    <t>Licenciatura</t>
  </si>
  <si>
    <r>
      <t xml:space="preserve">Diplomados, </t>
    </r>
    <r>
      <rPr>
        <sz val="12"/>
        <color theme="1"/>
        <rFont val="Calibri"/>
        <family val="2"/>
        <scheme val="minor"/>
      </rPr>
      <t>talleres, congresos, cursos y seminarios.</t>
    </r>
  </si>
  <si>
    <t>Especialidades, Maestrías y Doctorados</t>
  </si>
  <si>
    <t>INAFOCAM</t>
  </si>
  <si>
    <t>Formación Continua Talleres, Cursos y otros</t>
  </si>
  <si>
    <t>Programas</t>
  </si>
  <si>
    <t>Becarios</t>
  </si>
  <si>
    <t>TIC-Informática</t>
  </si>
  <si>
    <t>Total de Programas y Becas para docentes en servicio</t>
  </si>
  <si>
    <t>Total general</t>
  </si>
  <si>
    <t>Ene./Marz.</t>
  </si>
  <si>
    <t>Abr./Jun.</t>
  </si>
  <si>
    <t>Jul./Sept.</t>
  </si>
  <si>
    <t>Oct./Dic.</t>
  </si>
  <si>
    <t>---</t>
  </si>
  <si>
    <t>Especialidades</t>
  </si>
  <si>
    <t>Agto.- Dic. 2020</t>
  </si>
  <si>
    <t>% Docentes Beneficiados</t>
  </si>
  <si>
    <t xml:space="preserve">% Docentes </t>
  </si>
  <si>
    <t xml:space="preserve">% </t>
  </si>
  <si>
    <t>EFCCE: Estrategia de Formación Continua Centrada en la Escuela</t>
  </si>
  <si>
    <r>
      <t>V.</t>
    </r>
    <r>
      <rPr>
        <b/>
        <sz val="16"/>
        <rFont val="Calibri Light"/>
        <family val="2"/>
      </rPr>
      <t xml:space="preserve"> Programas de Formación Inicial, Formación Continua y Posgrado Concluidos</t>
    </r>
  </si>
  <si>
    <t xml:space="preserve">TOTAL </t>
  </si>
  <si>
    <t>M O D A L I D A D E S</t>
  </si>
  <si>
    <t>Áreas Curriculares</t>
  </si>
  <si>
    <r>
      <t>Anexo No.1</t>
    </r>
    <r>
      <rPr>
        <b/>
        <sz val="12"/>
        <rFont val="Calibri"/>
        <family val="2"/>
      </rPr>
      <t xml:space="preserve">   </t>
    </r>
    <r>
      <rPr>
        <b/>
        <sz val="12"/>
        <rFont val="Calibri Light"/>
        <family val="2"/>
      </rPr>
      <t>Relación de Programas Formativos por Áreas Curriculares</t>
    </r>
  </si>
  <si>
    <t>Talleres, Congresos, Cursos y Seminarios</t>
  </si>
  <si>
    <t>Modalidades</t>
  </si>
  <si>
    <t>--- </t>
  </si>
  <si>
    <t>Metas del periodo 2021-2024</t>
  </si>
  <si>
    <t>Becas Otorgadas por Año</t>
  </si>
  <si>
    <t>% Logrado vs Meta</t>
  </si>
  <si>
    <t>Total general de Becas Otorgadas</t>
  </si>
  <si>
    <t>Becas Otorgadas</t>
  </si>
  <si>
    <t>Eje</t>
  </si>
  <si>
    <t>Becas Otorgadas - Formación Inicial</t>
  </si>
  <si>
    <t>Becas Otorgadas - Posgrado</t>
  </si>
  <si>
    <t>Metropolitana</t>
  </si>
  <si>
    <t>Sur</t>
  </si>
  <si>
    <t>Este</t>
  </si>
  <si>
    <t>Norte</t>
  </si>
  <si>
    <t>Nordeste</t>
  </si>
  <si>
    <t>% Docentes-Becas Otorgadas</t>
  </si>
  <si>
    <t>Inicial</t>
  </si>
  <si>
    <t>Continua</t>
  </si>
  <si>
    <t>01 BARAHONA</t>
  </si>
  <si>
    <t>02 SAN JUAN DE LA MAGUANA</t>
  </si>
  <si>
    <t>03 AZUA</t>
  </si>
  <si>
    <t>04 SAN CRISTOBAL</t>
  </si>
  <si>
    <t>05 SAN PEDRO DE MACORIS</t>
  </si>
  <si>
    <t>06 LA VEGA</t>
  </si>
  <si>
    <t>07 SAN FRANCISCO DE MACORIS</t>
  </si>
  <si>
    <t>08 SANTIAGO</t>
  </si>
  <si>
    <t>09 MAO</t>
  </si>
  <si>
    <t>10 SANTO DOMINGO</t>
  </si>
  <si>
    <t>11 PUERTO PLATA</t>
  </si>
  <si>
    <t>12 HIGUEY</t>
  </si>
  <si>
    <t>13 MONTE CRISTI</t>
  </si>
  <si>
    <t>14 NAGUA</t>
  </si>
  <si>
    <t>15 SANTO DOMINGO</t>
  </si>
  <si>
    <t>16 COTUI</t>
  </si>
  <si>
    <t>17 MONTE PLATA</t>
  </si>
  <si>
    <t>18 BAHORUCO</t>
  </si>
  <si>
    <t>Regional</t>
  </si>
  <si>
    <t>Formación Inicial - Licenciaturas</t>
  </si>
  <si>
    <t>Formación Cont.- Diplomados</t>
  </si>
  <si>
    <t>Formación Cont.- Talleres, congresos, cursos y seminarios</t>
  </si>
  <si>
    <t>Formación Cont.- EFCCE</t>
  </si>
  <si>
    <t>Posgrado - Especialidades</t>
  </si>
  <si>
    <t>Posgrado - Maestrías</t>
  </si>
  <si>
    <t>Posgrado - Doctorados</t>
  </si>
  <si>
    <t>Inglés</t>
  </si>
  <si>
    <t>Estrategia (EFCCE)</t>
  </si>
  <si>
    <t>Maestrias</t>
  </si>
  <si>
    <t xml:space="preserve">Becas Otorgadas por Programa </t>
  </si>
  <si>
    <t>Meta 2021</t>
  </si>
  <si>
    <t>Programa Formación Inicial</t>
  </si>
  <si>
    <t>Diplomados y Talleres, congresos, cursos y seminarios</t>
  </si>
  <si>
    <t>POSGRADO</t>
  </si>
  <si>
    <t>DIPLOMADOS Y TALLERES</t>
  </si>
  <si>
    <t>TOTAL DIPLOMADOS Y TALLERES</t>
  </si>
  <si>
    <t>TOTAL POSGRADO</t>
  </si>
  <si>
    <t>INICIAL</t>
  </si>
  <si>
    <t>Total Licenciaturas</t>
  </si>
  <si>
    <t>Total Diplomados</t>
  </si>
  <si>
    <t>Total Estrategia (EFCCE)</t>
  </si>
  <si>
    <t>Total Talleres, Congresos, Cursos y Seminarios</t>
  </si>
  <si>
    <t>Total Maestrías</t>
  </si>
  <si>
    <t>Total Especialidades</t>
  </si>
  <si>
    <t>Total general  de la formación pedagógica transversal</t>
  </si>
  <si>
    <t>Fuente: Departamento de Planificación y Desarrollo</t>
  </si>
  <si>
    <t xml:space="preserve"> Becas Otorgadas</t>
  </si>
  <si>
    <t>% Becas otorgadas 2021</t>
  </si>
  <si>
    <t>META</t>
  </si>
  <si>
    <t>Meta</t>
  </si>
  <si>
    <t>Tabla 1.</t>
  </si>
  <si>
    <t>Tabla 2.</t>
  </si>
  <si>
    <t>Tabla 4.</t>
  </si>
  <si>
    <t>Tabla 5.</t>
  </si>
  <si>
    <t>Tabla 6.</t>
  </si>
  <si>
    <t>Tabla 7.</t>
  </si>
  <si>
    <t>Tabla 9.</t>
  </si>
  <si>
    <t>Tabla 10.</t>
  </si>
  <si>
    <t>Tabla 11.</t>
  </si>
  <si>
    <t xml:space="preserve">Total Becas Otorgadas </t>
  </si>
  <si>
    <t>Becas Otorgadas - Formación Continua</t>
  </si>
  <si>
    <t>Tabla 19</t>
  </si>
  <si>
    <t>Tabla 18</t>
  </si>
  <si>
    <t>Ener- Dic 2021</t>
  </si>
  <si>
    <t>Docentes capacitados y graduados</t>
  </si>
  <si>
    <t>1er trimestre</t>
  </si>
  <si>
    <t>2do trimestre</t>
  </si>
  <si>
    <t>3er trimestre</t>
  </si>
  <si>
    <t>4to trimestre</t>
  </si>
  <si>
    <t>%</t>
  </si>
  <si>
    <r>
      <t xml:space="preserve"> </t>
    </r>
    <r>
      <rPr>
        <b/>
        <sz val="13"/>
        <rFont val="Calibri Light"/>
        <family val="2"/>
      </rPr>
      <t>3.1 Beneficiarios en especialidades, maestrías y doctorados.</t>
    </r>
  </si>
  <si>
    <t>Verificación total Programas Formativos, por departamento y trimestre del año 2021.</t>
  </si>
  <si>
    <t>Talleres, congresos, cursos y seminarios.</t>
  </si>
  <si>
    <t>EFFCE</t>
  </si>
  <si>
    <t xml:space="preserve">Maestrías </t>
  </si>
  <si>
    <t>Verificación total DOCENTES BENEFICIADOS Programas Formativos, por departamento y trimestre del año 2021.</t>
  </si>
  <si>
    <t>Nota 1: Esta distribución no contiene las 3,250 becas otorgadas del programa de formación Conitnua del INAIPI.</t>
  </si>
  <si>
    <t>% Logrado vs Meta, 2021</t>
  </si>
  <si>
    <t>Regionales</t>
  </si>
  <si>
    <t>Todas las Regionales</t>
  </si>
  <si>
    <t>15 Santo Domingo III.</t>
  </si>
  <si>
    <t>15 Santo Domingo</t>
  </si>
  <si>
    <t>16 Cotuí</t>
  </si>
  <si>
    <t>Geografía</t>
  </si>
  <si>
    <t>Legislación Educativa</t>
  </si>
  <si>
    <t>Biología</t>
  </si>
  <si>
    <t>Matemáticas</t>
  </si>
  <si>
    <t>TIC´s Informática</t>
  </si>
  <si>
    <t>TIC´s Informatica</t>
  </si>
  <si>
    <t>Tabla 3.</t>
  </si>
  <si>
    <t>Tabla 8.</t>
  </si>
  <si>
    <t>Tabla 12.</t>
  </si>
  <si>
    <t>Tabla 12.1.</t>
  </si>
  <si>
    <t>Tabla 12.2.</t>
  </si>
  <si>
    <t>Tabla 12.3.</t>
  </si>
  <si>
    <t>Tabla 13.</t>
  </si>
  <si>
    <t>ACTUALIZADO AL MARTES 05 DE MARZO 2022</t>
  </si>
  <si>
    <t>1.1 Beneficiarios en apertura de programas, período enero-marzo 2022.</t>
  </si>
  <si>
    <t xml:space="preserve">1.1.1  Total bachilleres becados de licenciaturas vs meta del año 2022 </t>
  </si>
  <si>
    <t xml:space="preserve">1.1.2  Distribución de bachilleres becados en el programa de licenciaturas del Departamento de Formación Inicial por área formativa, enero-marzo 2022 </t>
  </si>
  <si>
    <t>Educación Primer Ciclo</t>
  </si>
  <si>
    <t>2.1 Beneficiarios en aperturas de programas del período enero-marzo 2022.</t>
  </si>
  <si>
    <t xml:space="preserve">2.1.1 Total docentes becados vs meta enero-marzo 2022 </t>
  </si>
  <si>
    <t xml:space="preserve">2.1.2 Total docentes becados por modalidad (diplomados, talleres, congresos, cursos y seminarios), enero-marzo 2022 </t>
  </si>
  <si>
    <t>2.2 Diplomados y talleres por áreas curriculares, periodo enero-marzo  2022.</t>
  </si>
  <si>
    <t>2.2.1  Total docentes becados en  diplomados según área formativa, enero-marzo 2022.</t>
  </si>
  <si>
    <t>Evaluación por Competencias y Gestión Liderazgo efectivo</t>
  </si>
  <si>
    <t>Coaching para Docentes</t>
  </si>
  <si>
    <t>Neurociencia Cognitiva y Trastornos Cognitivos proceso de Enseñanza aprendizaje</t>
  </si>
  <si>
    <t>Intervención Psicopedagógica</t>
  </si>
  <si>
    <t>Formación Humana y _Religiosa</t>
  </si>
  <si>
    <t>Innovación Educativa y Gamificación para Profesores de Música y Artes</t>
  </si>
  <si>
    <t>Ética y Construcción Ciudadana</t>
  </si>
  <si>
    <t>2.2.2  Total docentes becados por área formativa (talleres, congresos, cursos y seminarios), periodo enero-marzo 2022.</t>
  </si>
  <si>
    <t>Gestión y Prevención de la Salud en los Centros Educativos</t>
  </si>
  <si>
    <t>Geogebra</t>
  </si>
  <si>
    <t>Metodologías de Aprendizaje y Colaboración</t>
  </si>
  <si>
    <t>Diseño y Desarrollo de la Capacitación del Profesorado de la República Dominicana</t>
  </si>
  <si>
    <t>Nuestra Tierra  (RD) Necesita de tus Buenas Acciones</t>
  </si>
  <si>
    <t>Detección de Necesidades Formativas Docentes</t>
  </si>
  <si>
    <t>Comprensión Lectora y expresión escrita</t>
  </si>
  <si>
    <t>Rol del Orientador y Psicologo en el Centro Educativo</t>
  </si>
  <si>
    <t>3.1.1 Total docentes becados en posgrado según modalidad, enero-marzo 2022.</t>
  </si>
  <si>
    <t>3.1.2 Total docentes becados en posgrado según modalidad, enero-marzo 2022.</t>
  </si>
  <si>
    <t>Tabla No 3.1.3: Total docentes becados de posgrado (doctorados, maestrias y especialidad),  según área formativa, enero-marzo 2022.</t>
  </si>
  <si>
    <t>Estrategias Innovadoras de la Enseñanza</t>
  </si>
  <si>
    <t>Dirección y Gestión de Centros Educativos</t>
  </si>
  <si>
    <t>Lingüística aplicada a la Enseñanza del idioma Español como lengua moderna</t>
  </si>
  <si>
    <t>Geografía para Educadores</t>
  </si>
  <si>
    <t>Inglés como Lengua Extranjera</t>
  </si>
  <si>
    <t>Educación inclusiva para estudiante con discapacidad</t>
  </si>
  <si>
    <t>Género y Política de Igualdad en Educación</t>
  </si>
  <si>
    <t>Tabla No.4.1 Total docentes becados en programas formativos por departamento, enero-marzo 2022.</t>
  </si>
  <si>
    <t>Tabla No.5.1 Total docentes becados que concluyeron programas formativos, por departamento, enero-marzo 2022.</t>
  </si>
  <si>
    <t>Tabla No.6.1: Total docentes becados por eje geográfico, enero-marzo 2022.</t>
  </si>
  <si>
    <t>Tabla No. 6.2 Docentes becados en el programa de formación inicial, por eje geográfico, enero-marzo 2022.</t>
  </si>
  <si>
    <t>Tabla No.6.3 Docentes becados en el programa de formación continua, por eje geográfico, enero-marzo 2022.</t>
  </si>
  <si>
    <t>Tabla No.6.4 Docentes becados en programa de posgrado, por eje geográfico, enero-marzo 2022.</t>
  </si>
  <si>
    <t xml:space="preserve"> PERIODO ENERO - MARZO, AÑO 2022</t>
  </si>
  <si>
    <t>PERIODO ENERO - MARZO, AÑO 2022</t>
  </si>
  <si>
    <t>Anexo No.3   Datos Acumulados por trimestre, año 2022</t>
  </si>
  <si>
    <t>Acumulado por trimestre, año 2022</t>
  </si>
  <si>
    <t>Becas otorgadas 2022</t>
  </si>
  <si>
    <t>Anexo No.4     Datos Acumulados durante el periodo Agosto 2020 – marzo 2022</t>
  </si>
  <si>
    <t>Meta 2022</t>
  </si>
  <si>
    <t>Logrado 1er Trimestre 2022</t>
  </si>
  <si>
    <t>Meta del Trimestre 2022</t>
  </si>
  <si>
    <t>Beneficiados</t>
  </si>
  <si>
    <t>Diplomado en Intervención Psicopedagógica</t>
  </si>
  <si>
    <t>Diplomado Formación Humana y Religiosa</t>
  </si>
  <si>
    <t>Diplomado: Innovación Educativa y Herramientas de Gamificación para Profesores de Música y Artes</t>
  </si>
  <si>
    <t>Diplomado: Herramientas Tecnológicas aplicadas a la Enseñanza de las Ciencias Sociales</t>
  </si>
  <si>
    <t>Diplomado Metodología STEAM</t>
  </si>
  <si>
    <t>Diplomado en Ética y Construcción Ciudadana</t>
  </si>
  <si>
    <t>Taller Geogebra</t>
  </si>
  <si>
    <t>Taller Legislación Educativa</t>
  </si>
  <si>
    <t>Taller Classroom como Herramienta Tecnológicas para la Enseñanza Aprendizaje</t>
  </si>
  <si>
    <t xml:space="preserve">Taller Metodologías de Aprendizaje y Colaboración </t>
  </si>
  <si>
    <t>Taller: Diseño y desarrollo de la Capacitación del Profesorado de la Republica Dominicana</t>
  </si>
  <si>
    <t>Taller Detección de Necesidades Formativas Docentes</t>
  </si>
  <si>
    <t>Taller: Comprensión Lectora y expresión Escrita</t>
  </si>
  <si>
    <t>Taller: Rol del Orientador y Psicólogo en el Centro Educativo</t>
  </si>
  <si>
    <t>Taller Formas Creativas y Gamificadas de la Educación Online</t>
  </si>
  <si>
    <t>Fortalecimiento de las capacidades Instaladas en Alfabetización Inicial, Lengua Española y Matemática</t>
  </si>
  <si>
    <t xml:space="preserve"> Licenciatura en Biología </t>
  </si>
  <si>
    <t xml:space="preserve">Licenciatura en Matemática orientada a la Educación Secundaria </t>
  </si>
  <si>
    <t xml:space="preserve">Licenciatura en Inglés orientada a la Enseñanza </t>
  </si>
  <si>
    <t>Licenciatura en Lengua Española y Literatura orientadad a la Educación Secundaria</t>
  </si>
  <si>
    <t>Licenciatura en Educación Primer Ciclo</t>
  </si>
  <si>
    <t>Licenciatura en Educación Inicial</t>
  </si>
  <si>
    <t>Maestría en Extrategias Innovadoras de la Enseñanza</t>
  </si>
  <si>
    <t>Maestría en Direccion y gestion de centros educativos</t>
  </si>
  <si>
    <t xml:space="preserve">Maestría en Linguistica aplicada a la enseñanza del idioma español como lengua materna </t>
  </si>
  <si>
    <t>Maestría en Geografía para Educadores</t>
  </si>
  <si>
    <t>Especialidad en Educación Inclusiva para Estudiante con Discapacidad</t>
  </si>
  <si>
    <t xml:space="preserve">Especialidad en Género y política de Igualdad en Educación </t>
  </si>
  <si>
    <t>Maestría en Gestión de Instituciones Educativas  Virtuales</t>
  </si>
  <si>
    <t>Maestría: Matemática Educativa</t>
  </si>
  <si>
    <t>Especialidad: Enseñanza del Idioma Inglés como Lengua Extranjera</t>
  </si>
  <si>
    <t>Maestría: Gestión de Centros Educativos</t>
  </si>
  <si>
    <t xml:space="preserve">Maestría: Tecnología de la Información y la Comunicación </t>
  </si>
  <si>
    <t>Diplomado Evaluación por Competencias y Gestión Liderazgo Efectivo</t>
  </si>
  <si>
    <t xml:space="preserve">Diplomado Coaching para Docentes </t>
  </si>
  <si>
    <t>Diplomado en Neuroeducación y Trastornos Cognitivos en el Proceso de Enseñanza Aprendizaje</t>
  </si>
  <si>
    <t>Curso taller en gestión y prevención de la salud en los centros educativos</t>
  </si>
  <si>
    <t>01 Barahona, 02 San Juan de la Maguana, 03 Azua, 18 Bahoruco.</t>
  </si>
  <si>
    <t>05 San Pedro de Macoris, 12 Higuey.</t>
  </si>
  <si>
    <t>04 San Cristóbal, 10 Santo Domingo II, 15 Santo Domingo III, 17 Monte Plata</t>
  </si>
  <si>
    <t>07 San Francisco de Macorís, 08 Santiago, 09 Mao, 11 Puerto Plata.</t>
  </si>
  <si>
    <t>10 Santo Domingo II, 15 Santo Domingo III.</t>
  </si>
  <si>
    <t>06 La Vega, 08 Santiago, 11 Puerto Plata.</t>
  </si>
  <si>
    <t>18 Bahoruco.</t>
  </si>
  <si>
    <t>05 San Pedro de Macorís.</t>
  </si>
  <si>
    <t>Diplomado entornos virtuales de aprendizajes bajo un enfoque por competencias</t>
  </si>
  <si>
    <t>01 Barahona, 09 Mao, 14 Nagua, 18 Bahoruco.</t>
  </si>
  <si>
    <t>15 Santo Domingo III, 17 Monte Plata.</t>
  </si>
  <si>
    <t>06 La Vega, 08 Santiago, 10 Santo Domingo II, 15 Santo Domingo III.</t>
  </si>
  <si>
    <t>07 San Francisco de Macorís.</t>
  </si>
  <si>
    <t>04 San Cristóbal.</t>
  </si>
  <si>
    <t>09 Mao, 13 Monte Cristí.</t>
  </si>
  <si>
    <t>04 San Cristobal, 10 Santo Domingo II.</t>
  </si>
  <si>
    <t>04 San Cristóbal, 06 La Vega, 07 San Francisco de Macorís, 08 Santiago.</t>
  </si>
  <si>
    <t>05 San Pedro de Macoris.</t>
  </si>
  <si>
    <t>04 San Cristóbal,05 San Pedro de Macorís, 06 La Vega, 07 San Francisco de Macorís, 08 Santiago, 09 Mao, 11 Puerto Plata, 13 Monte Cristí.</t>
  </si>
  <si>
    <t>01 Barahona, 04 San Cristóbal, 05 San Pedro de Macorís, 06 La Vega, 10 Santo Domingo II, 15 Santo Domingo III.</t>
  </si>
  <si>
    <t>04 San Cristóbal, 10 Santo Domingo II, 15 Santo Domingo III.</t>
  </si>
  <si>
    <t>10 Santo Domingo II, 15 Santo Domingo III, 17 Monte Plata.</t>
  </si>
  <si>
    <t>Estrategia Innovadora de la Enseñanza</t>
  </si>
  <si>
    <t>Lingüística aplicada a la enseñanza del español</t>
  </si>
  <si>
    <t>Educación inclusiva</t>
  </si>
  <si>
    <t>Género y política de igualdad</t>
  </si>
  <si>
    <t>Formación Humana y Religiosa</t>
  </si>
  <si>
    <t>Evaluación por Competencias y Liderazgo</t>
  </si>
  <si>
    <t>Neurociencia Cognitiva y Trastornos Cognitivos</t>
  </si>
  <si>
    <t>Ética y construcción ciudadana</t>
  </si>
  <si>
    <t>Gestión y prevención de la Salud en los CE</t>
  </si>
  <si>
    <t>Metodologia de aprendizaje y colaboracion</t>
  </si>
  <si>
    <t>Diseño y desarrollo de la capacitación del profesorado dominicano</t>
  </si>
  <si>
    <t>Medioambiente</t>
  </si>
  <si>
    <t>Detección de necesidades formativas</t>
  </si>
  <si>
    <t>Comprensión lectora y escrita</t>
  </si>
  <si>
    <t>Rol del orientador y psicólogo en el CE</t>
  </si>
  <si>
    <r>
      <t>Talleres: Semana de la Geografía,</t>
    </r>
    <r>
      <rPr>
        <b/>
        <i/>
        <sz val="12"/>
        <color theme="1"/>
        <rFont val="Calibri"/>
        <family val="2"/>
        <scheme val="minor"/>
      </rPr>
      <t xml:space="preserve"> “</t>
    </r>
    <r>
      <rPr>
        <i/>
        <sz val="12"/>
        <color theme="1"/>
        <rFont val="Calibri"/>
        <family val="2"/>
        <scheme val="minor"/>
      </rPr>
      <t>Los Recursos Naturales se Agotan; Nuestra Tierra (RD) Necesita de tus Buenas Acciones</t>
    </r>
    <r>
      <rPr>
        <b/>
        <i/>
        <sz val="12"/>
        <color theme="1"/>
        <rFont val="Calibri"/>
        <family val="2"/>
        <scheme val="minor"/>
      </rPr>
      <t>”</t>
    </r>
    <r>
      <rPr>
        <i/>
        <sz val="12"/>
        <color theme="1"/>
        <rFont val="Calibri"/>
        <family val="2"/>
        <scheme val="minor"/>
      </rPr>
      <t xml:space="preserve">, </t>
    </r>
  </si>
  <si>
    <t>Verificación total DOCENTES BENEFICIADOS Programas Formativos, por departamento y trimestre del año 2022.</t>
  </si>
  <si>
    <r>
      <t>Tabla No.5.1 Total Docentes Becados que</t>
    </r>
    <r>
      <rPr>
        <b/>
        <i/>
        <sz val="12"/>
        <color rgb="FFFF0000"/>
        <rFont val="Calibri Light"/>
        <family val="2"/>
      </rPr>
      <t xml:space="preserve"> concluyeron</t>
    </r>
    <r>
      <rPr>
        <b/>
        <i/>
        <sz val="12"/>
        <rFont val="Calibri Light"/>
        <family val="2"/>
      </rPr>
      <t xml:space="preserve"> Programas Formativos, por departamento, año 2022.</t>
    </r>
  </si>
  <si>
    <t>_</t>
  </si>
  <si>
    <t>Instituto Nacional de Formación y Capacitación del Magisterio</t>
  </si>
  <si>
    <t xml:space="preserve">Resumen Estadístico
Formación y Desarrollo Profesional de Docentes
Enero – Marzo 2022
</t>
  </si>
  <si>
    <t>Anexo No.2 .    Relación de Becas otorgadas por Programas de formación y por Regional</t>
  </si>
  <si>
    <t>Total de Becas Otorgadas por Modalidad</t>
  </si>
  <si>
    <t>Comparativo de metas 2021-2024 y el acumulado por año: 2020, 2021 y 2022</t>
  </si>
  <si>
    <t>Logros del trimestre por modalidad, meta establecida y total de beneficiados</t>
  </si>
  <si>
    <r>
      <t>VI</t>
    </r>
    <r>
      <rPr>
        <b/>
        <sz val="16"/>
        <rFont val="Calibri Light"/>
        <family val="2"/>
      </rPr>
      <t xml:space="preserve"> Becas Otorgadas por Eje y Modalidad (Inicial, Continua y Posgrado)</t>
    </r>
  </si>
  <si>
    <r>
      <t>VII</t>
    </r>
    <r>
      <rPr>
        <b/>
        <sz val="16"/>
        <rFont val="Calibri Light"/>
        <family val="2"/>
      </rPr>
      <t xml:space="preserve"> Becas Otorgadas por Regional y Modalidad (Inicial, Continua y Posgrado)</t>
    </r>
  </si>
  <si>
    <t>Tabla No.7.1 Total docentes becados por regional y modalidad, enero-marzo 2022.</t>
  </si>
  <si>
    <r>
      <t>IV</t>
    </r>
    <r>
      <rPr>
        <b/>
        <sz val="16"/>
        <rFont val="Calibri Light"/>
        <family val="2"/>
      </rPr>
      <t xml:space="preserve"> Formación Inicial, Formación Continua y Posgrado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</si>
</sst>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0.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lgerian"/>
      <family val="5"/>
    </font>
    <font>
      <b/>
      <sz val="16"/>
      <name val="Calibri Light"/>
      <family val="2"/>
    </font>
    <font>
      <b/>
      <sz val="13"/>
      <name val="Calibri Light"/>
      <family val="2"/>
    </font>
    <font>
      <sz val="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name val="Calibri Light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3"/>
      <name val="Calibri Light"/>
      <family val="2"/>
    </font>
    <font>
      <sz val="3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 Light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rgb="FFFF0000"/>
      <name val="Calibri Light"/>
      <family val="2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6E1E7"/>
        <bgColor indexed="64"/>
      </patternFill>
    </fill>
    <fill>
      <patternFill patternType="solid">
        <fgColor rgb="FFC1EDFC"/>
        <bgColor indexed="64"/>
      </patternFill>
    </fill>
    <fill>
      <patternFill patternType="solid">
        <fgColor rgb="FFB3CCFF"/>
        <bgColor indexed="64"/>
      </patternFill>
    </fill>
    <fill>
      <patternFill patternType="solid">
        <fgColor rgb="FFC0CF3A"/>
        <bgColor indexed="64"/>
      </patternFill>
    </fill>
    <fill>
      <patternFill patternType="solid">
        <fgColor rgb="FFFAFD7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5B9BD5"/>
      </left>
      <right style="medium">
        <color indexed="64"/>
      </right>
      <top style="medium">
        <color indexed="64"/>
      </top>
      <bottom/>
      <diagonal/>
    </border>
    <border>
      <left style="medium">
        <color rgb="FF5B9BD5"/>
      </left>
      <right style="medium">
        <color indexed="64"/>
      </right>
      <top/>
      <bottom style="medium">
        <color rgb="FF5B9BD5"/>
      </bottom>
      <diagonal/>
    </border>
    <border>
      <left style="thin">
        <color rgb="FF00B0F0"/>
      </left>
      <right style="medium">
        <color rgb="FF5B9BD5"/>
      </right>
      <top style="medium">
        <color rgb="FF5B9BD5"/>
      </top>
      <bottom/>
      <diagonal/>
    </border>
    <border>
      <left style="thin">
        <color rgb="FF00B0F0"/>
      </left>
      <right style="medium">
        <color rgb="FF5B9BD5"/>
      </right>
      <top/>
      <bottom style="medium">
        <color rgb="FF5B9BD5"/>
      </bottom>
      <diagonal/>
    </border>
    <border>
      <left/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thin">
        <color rgb="FF00B0F0"/>
      </left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thin">
        <color rgb="FF00B0F0"/>
      </left>
      <right style="thin">
        <color rgb="FF00B0F0"/>
      </right>
      <top/>
      <bottom style="medium">
        <color rgb="FF5B9BD5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5B9BD5"/>
      </right>
      <top style="medium">
        <color indexed="64"/>
      </top>
      <bottom/>
      <diagonal/>
    </border>
    <border>
      <left/>
      <right style="medium">
        <color rgb="FF5B9BD5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B0F0"/>
      </left>
      <right style="medium">
        <color indexed="64"/>
      </right>
      <top style="medium">
        <color indexed="64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B0F0"/>
      </right>
      <top style="medium">
        <color indexed="64"/>
      </top>
      <bottom/>
      <diagonal/>
    </border>
    <border>
      <left style="thin">
        <color rgb="FF00B0F0"/>
      </left>
      <right/>
      <top style="medium">
        <color indexed="64"/>
      </top>
      <bottom/>
      <diagonal/>
    </border>
    <border>
      <left style="thin">
        <color rgb="FF00B0F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0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9" fillId="0" borderId="0" xfId="0" applyFont="1"/>
    <xf numFmtId="0" fontId="3" fillId="0" borderId="0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/>
    <xf numFmtId="0" fontId="32" fillId="0" borderId="0" xfId="0" applyFont="1" applyAlignment="1">
      <alignment horizontal="center" vertical="center" wrapText="1"/>
    </xf>
    <xf numFmtId="0" fontId="33" fillId="3" borderId="22" xfId="0" applyFont="1" applyFill="1" applyBorder="1" applyAlignment="1">
      <alignment vertical="center" wrapText="1"/>
    </xf>
    <xf numFmtId="3" fontId="33" fillId="3" borderId="22" xfId="0" applyNumberFormat="1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vertical="center"/>
    </xf>
    <xf numFmtId="0" fontId="33" fillId="3" borderId="22" xfId="0" applyFont="1" applyFill="1" applyBorder="1" applyAlignment="1">
      <alignment horizontal="center" vertical="center" wrapText="1"/>
    </xf>
    <xf numFmtId="3" fontId="33" fillId="3" borderId="22" xfId="0" applyNumberFormat="1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/>
    </xf>
    <xf numFmtId="166" fontId="33" fillId="3" borderId="22" xfId="1" applyNumberFormat="1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vertical="center"/>
    </xf>
    <xf numFmtId="0" fontId="33" fillId="2" borderId="19" xfId="0" applyFont="1" applyFill="1" applyBorder="1" applyAlignment="1">
      <alignment horizontal="left" vertical="center"/>
    </xf>
    <xf numFmtId="0" fontId="33" fillId="2" borderId="19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right" vertical="center"/>
    </xf>
    <xf numFmtId="0" fontId="27" fillId="0" borderId="19" xfId="0" applyFont="1" applyFill="1" applyBorder="1" applyAlignment="1">
      <alignment horizontal="right" vertical="center"/>
    </xf>
    <xf numFmtId="0" fontId="33" fillId="2" borderId="23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9" fontId="33" fillId="3" borderId="22" xfId="2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10" fontId="4" fillId="0" borderId="22" xfId="2" applyNumberFormat="1" applyFont="1" applyBorder="1" applyAlignment="1">
      <alignment horizontal="center" vertical="center" wrapText="1"/>
    </xf>
    <xf numFmtId="0" fontId="33" fillId="3" borderId="23" xfId="0" applyFont="1" applyFill="1" applyBorder="1" applyAlignment="1">
      <alignment vertical="center" wrapText="1"/>
    </xf>
    <xf numFmtId="0" fontId="33" fillId="3" borderId="2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9" fontId="0" fillId="0" borderId="35" xfId="0" applyNumberFormat="1" applyBorder="1"/>
    <xf numFmtId="0" fontId="30" fillId="0" borderId="0" xfId="0" applyFont="1"/>
    <xf numFmtId="0" fontId="36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/>
    <xf numFmtId="0" fontId="39" fillId="0" borderId="0" xfId="0" applyFont="1" applyFill="1"/>
    <xf numFmtId="0" fontId="19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3" fontId="0" fillId="0" borderId="0" xfId="0" applyNumberFormat="1"/>
    <xf numFmtId="0" fontId="2" fillId="0" borderId="4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3" fillId="2" borderId="22" xfId="0" applyNumberFormat="1" applyFont="1" applyFill="1" applyBorder="1" applyAlignment="1">
      <alignment horizontal="center" vertical="center"/>
    </xf>
    <xf numFmtId="3" fontId="32" fillId="7" borderId="0" xfId="0" applyNumberFormat="1" applyFont="1" applyFill="1"/>
    <xf numFmtId="9" fontId="2" fillId="0" borderId="51" xfId="2" applyFont="1" applyBorder="1" applyAlignment="1">
      <alignment horizontal="center"/>
    </xf>
    <xf numFmtId="9" fontId="2" fillId="0" borderId="52" xfId="2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9" fontId="0" fillId="0" borderId="1" xfId="2" applyFont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165" fontId="0" fillId="0" borderId="0" xfId="0" applyNumberFormat="1"/>
    <xf numFmtId="167" fontId="4" fillId="0" borderId="22" xfId="2" applyNumberFormat="1" applyFont="1" applyBorder="1" applyAlignment="1">
      <alignment horizontal="center" vertical="center" wrapText="1"/>
    </xf>
    <xf numFmtId="9" fontId="0" fillId="0" borderId="0" xfId="2" applyFont="1"/>
    <xf numFmtId="0" fontId="19" fillId="0" borderId="13" xfId="0" applyFont="1" applyBorder="1" applyAlignment="1">
      <alignment vertical="center" wrapText="1"/>
    </xf>
    <xf numFmtId="9" fontId="2" fillId="2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9" fontId="0" fillId="0" borderId="4" xfId="2" applyFont="1" applyFill="1" applyBorder="1" applyAlignment="1">
      <alignment horizontal="center" vertical="center" wrapText="1"/>
    </xf>
    <xf numFmtId="9" fontId="2" fillId="2" borderId="3" xfId="2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0" fontId="41" fillId="5" borderId="12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horizontal="center" vertical="center" wrapText="1"/>
    </xf>
    <xf numFmtId="0" fontId="41" fillId="5" borderId="14" xfId="0" applyFont="1" applyFill="1" applyBorder="1" applyAlignment="1">
      <alignment horizontal="center" vertical="center" wrapText="1"/>
    </xf>
    <xf numFmtId="0" fontId="41" fillId="5" borderId="6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4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42" fillId="3" borderId="22" xfId="0" applyFont="1" applyFill="1" applyBorder="1" applyAlignment="1">
      <alignment vertical="center" wrapText="1"/>
    </xf>
    <xf numFmtId="0" fontId="42" fillId="3" borderId="21" xfId="0" applyFont="1" applyFill="1" applyBorder="1" applyAlignment="1">
      <alignment vertical="center" wrapText="1"/>
    </xf>
    <xf numFmtId="3" fontId="42" fillId="3" borderId="22" xfId="0" applyNumberFormat="1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5" fontId="0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67" fontId="0" fillId="0" borderId="1" xfId="2" applyNumberFormat="1" applyFont="1" applyBorder="1" applyAlignment="1">
      <alignment horizontal="center"/>
    </xf>
    <xf numFmtId="167" fontId="0" fillId="0" borderId="4" xfId="2" applyNumberFormat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right"/>
    </xf>
    <xf numFmtId="9" fontId="0" fillId="0" borderId="56" xfId="0" applyNumberFormat="1" applyBorder="1"/>
    <xf numFmtId="0" fontId="27" fillId="0" borderId="43" xfId="0" applyFont="1" applyFill="1" applyBorder="1" applyAlignment="1">
      <alignment horizontal="right" vertical="center"/>
    </xf>
    <xf numFmtId="165" fontId="0" fillId="0" borderId="42" xfId="1" applyNumberFormat="1" applyFont="1" applyBorder="1"/>
    <xf numFmtId="165" fontId="0" fillId="0" borderId="44" xfId="1" applyNumberFormat="1" applyFont="1" applyBorder="1"/>
    <xf numFmtId="0" fontId="0" fillId="0" borderId="0" xfId="2" applyNumberFormat="1" applyFont="1"/>
    <xf numFmtId="167" fontId="0" fillId="0" borderId="4" xfId="2" applyNumberFormat="1" applyFont="1" applyFill="1" applyBorder="1" applyAlignment="1">
      <alignment horizontal="center" vertical="center" wrapText="1"/>
    </xf>
    <xf numFmtId="0" fontId="33" fillId="2" borderId="41" xfId="0" applyFont="1" applyFill="1" applyBorder="1" applyAlignment="1">
      <alignment horizontal="left" vertical="center"/>
    </xf>
    <xf numFmtId="3" fontId="4" fillId="2" borderId="42" xfId="0" applyNumberFormat="1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right" vertical="center"/>
    </xf>
    <xf numFmtId="0" fontId="33" fillId="2" borderId="46" xfId="0" applyFont="1" applyFill="1" applyBorder="1" applyAlignment="1">
      <alignment horizontal="left" vertical="center" wrapText="1"/>
    </xf>
    <xf numFmtId="0" fontId="33" fillId="2" borderId="47" xfId="0" applyFont="1" applyFill="1" applyBorder="1" applyAlignment="1">
      <alignment horizontal="center" vertical="center" wrapText="1"/>
    </xf>
    <xf numFmtId="10" fontId="4" fillId="0" borderId="44" xfId="2" applyNumberFormat="1" applyFont="1" applyFill="1" applyBorder="1" applyAlignment="1">
      <alignment horizontal="center" vertical="center" wrapText="1"/>
    </xf>
    <xf numFmtId="167" fontId="4" fillId="0" borderId="42" xfId="2" applyNumberFormat="1" applyFont="1" applyFill="1" applyBorder="1" applyAlignment="1">
      <alignment horizontal="center" vertical="center" wrapText="1"/>
    </xf>
    <xf numFmtId="164" fontId="0" fillId="0" borderId="0" xfId="1" applyFont="1"/>
    <xf numFmtId="3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0" fontId="33" fillId="3" borderId="64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horizontal="center" vertical="center"/>
    </xf>
    <xf numFmtId="3" fontId="33" fillId="3" borderId="64" xfId="0" applyNumberFormat="1" applyFont="1" applyFill="1" applyBorder="1" applyAlignment="1">
      <alignment horizontal="center" vertical="center"/>
    </xf>
    <xf numFmtId="0" fontId="27" fillId="0" borderId="68" xfId="0" applyFont="1" applyBorder="1" applyAlignment="1">
      <alignment horizontal="right" vertical="center"/>
    </xf>
    <xf numFmtId="0" fontId="27" fillId="0" borderId="68" xfId="0" applyFont="1" applyFill="1" applyBorder="1" applyAlignment="1">
      <alignment horizontal="right" vertical="center"/>
    </xf>
    <xf numFmtId="0" fontId="27" fillId="0" borderId="68" xfId="0" applyFont="1" applyFill="1" applyBorder="1" applyAlignment="1">
      <alignment horizontal="right" vertical="center" wrapText="1"/>
    </xf>
    <xf numFmtId="9" fontId="2" fillId="0" borderId="69" xfId="2" applyFont="1" applyBorder="1" applyAlignment="1">
      <alignment horizontal="center"/>
    </xf>
    <xf numFmtId="9" fontId="39" fillId="0" borderId="1" xfId="2" applyFont="1" applyBorder="1" applyAlignment="1">
      <alignment horizontal="center"/>
    </xf>
    <xf numFmtId="0" fontId="33" fillId="3" borderId="68" xfId="0" applyFont="1" applyFill="1" applyBorder="1" applyAlignment="1">
      <alignment vertical="center"/>
    </xf>
    <xf numFmtId="9" fontId="42" fillId="2" borderId="51" xfId="2" applyFont="1" applyFill="1" applyBorder="1" applyAlignment="1">
      <alignment horizontal="center" vertical="center"/>
    </xf>
    <xf numFmtId="3" fontId="33" fillId="3" borderId="28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42" fillId="2" borderId="25" xfId="0" applyNumberFormat="1" applyFont="1" applyFill="1" applyBorder="1" applyAlignment="1">
      <alignment horizontal="center" vertical="center"/>
    </xf>
    <xf numFmtId="0" fontId="33" fillId="3" borderId="70" xfId="0" applyFont="1" applyFill="1" applyBorder="1" applyAlignment="1">
      <alignment vertical="center" wrapText="1"/>
    </xf>
    <xf numFmtId="0" fontId="33" fillId="3" borderId="71" xfId="0" applyFont="1" applyFill="1" applyBorder="1" applyAlignment="1">
      <alignment vertical="center" wrapText="1"/>
    </xf>
    <xf numFmtId="0" fontId="42" fillId="3" borderId="72" xfId="0" applyFont="1" applyFill="1" applyBorder="1" applyAlignment="1">
      <alignment vertical="center" wrapText="1"/>
    </xf>
    <xf numFmtId="0" fontId="33" fillId="3" borderId="49" xfId="0" applyFont="1" applyFill="1" applyBorder="1" applyAlignment="1">
      <alignment horizontal="center" vertical="center" wrapText="1"/>
    </xf>
    <xf numFmtId="0" fontId="42" fillId="3" borderId="50" xfId="0" applyFont="1" applyFill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/>
    <xf numFmtId="9" fontId="0" fillId="2" borderId="1" xfId="0" applyNumberFormat="1" applyFill="1" applyBorder="1" applyAlignment="1">
      <alignment horizontal="center"/>
    </xf>
    <xf numFmtId="165" fontId="2" fillId="2" borderId="26" xfId="1" applyNumberFormat="1" applyFont="1" applyFill="1" applyBorder="1" applyAlignment="1">
      <alignment horizontal="left" vertical="center" wrapText="1"/>
    </xf>
    <xf numFmtId="167" fontId="2" fillId="2" borderId="1" xfId="2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5" fontId="0" fillId="0" borderId="26" xfId="1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26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vertical="center"/>
    </xf>
    <xf numFmtId="165" fontId="2" fillId="2" borderId="4" xfId="1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right" vertical="center" wrapText="1"/>
    </xf>
    <xf numFmtId="165" fontId="0" fillId="0" borderId="4" xfId="1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5" fontId="4" fillId="0" borderId="74" xfId="1" applyNumberFormat="1" applyFont="1" applyBorder="1" applyAlignment="1">
      <alignment horizontal="center" vertical="center"/>
    </xf>
    <xf numFmtId="165" fontId="4" fillId="0" borderId="66" xfId="1" applyNumberFormat="1" applyFont="1" applyFill="1" applyBorder="1" applyAlignment="1">
      <alignment horizontal="center" vertical="center"/>
    </xf>
    <xf numFmtId="165" fontId="4" fillId="0" borderId="74" xfId="1" applyNumberFormat="1" applyFont="1" applyFill="1" applyBorder="1" applyAlignment="1">
      <alignment horizontal="center" vertical="center"/>
    </xf>
    <xf numFmtId="165" fontId="4" fillId="0" borderId="75" xfId="1" applyNumberFormat="1" applyFont="1" applyBorder="1" applyAlignment="1">
      <alignment horizontal="center" vertical="center"/>
    </xf>
    <xf numFmtId="0" fontId="42" fillId="2" borderId="73" xfId="0" applyFont="1" applyFill="1" applyBorder="1" applyAlignment="1">
      <alignment vertical="center" wrapText="1"/>
    </xf>
    <xf numFmtId="3" fontId="42" fillId="2" borderId="1" xfId="0" applyNumberFormat="1" applyFont="1" applyFill="1" applyBorder="1" applyAlignment="1">
      <alignment horizontal="center" vertical="center"/>
    </xf>
    <xf numFmtId="9" fontId="42" fillId="2" borderId="1" xfId="2" applyFont="1" applyFill="1" applyBorder="1" applyAlignment="1">
      <alignment horizontal="center" vertical="center"/>
    </xf>
    <xf numFmtId="0" fontId="42" fillId="3" borderId="70" xfId="0" applyFont="1" applyFill="1" applyBorder="1" applyAlignment="1">
      <alignment vertical="center" wrapText="1"/>
    </xf>
    <xf numFmtId="0" fontId="42" fillId="3" borderId="71" xfId="0" applyFont="1" applyFill="1" applyBorder="1" applyAlignment="1">
      <alignment vertical="center" wrapText="1"/>
    </xf>
    <xf numFmtId="0" fontId="42" fillId="2" borderId="85" xfId="0" applyFont="1" applyFill="1" applyBorder="1" applyAlignment="1">
      <alignment vertical="center" wrapText="1"/>
    </xf>
    <xf numFmtId="3" fontId="2" fillId="0" borderId="44" xfId="0" applyNumberFormat="1" applyFont="1" applyFill="1" applyBorder="1" applyAlignment="1">
      <alignment horizontal="center"/>
    </xf>
    <xf numFmtId="0" fontId="33" fillId="3" borderId="86" xfId="0" applyFont="1" applyFill="1" applyBorder="1" applyAlignment="1">
      <alignment vertical="center"/>
    </xf>
    <xf numFmtId="0" fontId="33" fillId="3" borderId="57" xfId="0" applyFont="1" applyFill="1" applyBorder="1" applyAlignment="1">
      <alignment vertical="center"/>
    </xf>
    <xf numFmtId="0" fontId="33" fillId="3" borderId="48" xfId="0" applyFont="1" applyFill="1" applyBorder="1" applyAlignment="1">
      <alignment horizontal="center" vertical="center" wrapText="1"/>
    </xf>
    <xf numFmtId="0" fontId="42" fillId="3" borderId="49" xfId="0" applyFont="1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/>
    </xf>
    <xf numFmtId="0" fontId="42" fillId="2" borderId="34" xfId="0" applyFont="1" applyFill="1" applyBorder="1" applyAlignment="1">
      <alignment vertical="center" wrapText="1"/>
    </xf>
    <xf numFmtId="0" fontId="33" fillId="2" borderId="21" xfId="0" applyFont="1" applyFill="1" applyBorder="1" applyAlignment="1">
      <alignment vertical="center" wrapText="1"/>
    </xf>
    <xf numFmtId="0" fontId="38" fillId="2" borderId="62" xfId="0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5" fontId="38" fillId="0" borderId="22" xfId="1" applyNumberFormat="1" applyFont="1" applyFill="1" applyBorder="1" applyAlignment="1">
      <alignment horizontal="center" vertical="center"/>
    </xf>
    <xf numFmtId="165" fontId="38" fillId="0" borderId="34" xfId="1" applyNumberFormat="1" applyFont="1" applyFill="1" applyBorder="1" applyAlignment="1">
      <alignment horizontal="center" vertical="center"/>
    </xf>
    <xf numFmtId="165" fontId="3" fillId="0" borderId="64" xfId="1" applyNumberFormat="1" applyFont="1" applyFill="1" applyBorder="1" applyAlignment="1">
      <alignment horizontal="center" vertical="center" wrapText="1"/>
    </xf>
    <xf numFmtId="165" fontId="4" fillId="2" borderId="23" xfId="1" applyNumberFormat="1" applyFont="1" applyFill="1" applyBorder="1" applyAlignment="1">
      <alignment horizontal="center" vertical="center"/>
    </xf>
    <xf numFmtId="165" fontId="4" fillId="2" borderId="21" xfId="1" applyNumberFormat="1" applyFont="1" applyFill="1" applyBorder="1" applyAlignment="1">
      <alignment horizontal="center" vertical="center"/>
    </xf>
    <xf numFmtId="165" fontId="38" fillId="2" borderId="21" xfId="1" applyNumberFormat="1" applyFont="1" applyFill="1" applyBorder="1" applyAlignment="1">
      <alignment horizontal="center" vertical="center"/>
    </xf>
    <xf numFmtId="165" fontId="38" fillId="2" borderId="62" xfId="1" applyNumberFormat="1" applyFont="1" applyFill="1" applyBorder="1" applyAlignment="1">
      <alignment horizontal="center" vertical="center"/>
    </xf>
    <xf numFmtId="165" fontId="4" fillId="2" borderId="64" xfId="1" applyNumberFormat="1" applyFont="1" applyFill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5" fontId="38" fillId="0" borderId="63" xfId="1" applyNumberFormat="1" applyFont="1" applyFill="1" applyBorder="1" applyAlignment="1">
      <alignment horizontal="center" vertical="center"/>
    </xf>
    <xf numFmtId="165" fontId="3" fillId="0" borderId="65" xfId="1" applyNumberFormat="1" applyFont="1" applyBorder="1" applyAlignment="1">
      <alignment horizontal="center" vertical="center" wrapText="1"/>
    </xf>
    <xf numFmtId="165" fontId="3" fillId="0" borderId="64" xfId="1" applyNumberFormat="1" applyFont="1" applyBorder="1" applyAlignment="1">
      <alignment horizontal="center" vertical="center" wrapText="1"/>
    </xf>
    <xf numFmtId="165" fontId="4" fillId="2" borderId="21" xfId="1" applyNumberFormat="1" applyFont="1" applyFill="1" applyBorder="1" applyAlignment="1">
      <alignment horizontal="center" vertical="center" wrapText="1"/>
    </xf>
    <xf numFmtId="165" fontId="0" fillId="0" borderId="22" xfId="1" applyNumberFormat="1" applyFont="1" applyFill="1" applyBorder="1" applyAlignment="1">
      <alignment vertical="center"/>
    </xf>
    <xf numFmtId="165" fontId="33" fillId="3" borderId="22" xfId="1" applyNumberFormat="1" applyFont="1" applyFill="1" applyBorder="1" applyAlignment="1">
      <alignment horizontal="center" vertical="center"/>
    </xf>
    <xf numFmtId="165" fontId="1" fillId="0" borderId="22" xfId="1" applyNumberFormat="1" applyFont="1" applyFill="1" applyBorder="1" applyAlignment="1">
      <alignment horizontal="center" vertical="center"/>
    </xf>
    <xf numFmtId="165" fontId="34" fillId="2" borderId="22" xfId="1" applyNumberFormat="1" applyFont="1" applyFill="1" applyBorder="1" applyAlignment="1">
      <alignment horizontal="center" vertical="center"/>
    </xf>
    <xf numFmtId="165" fontId="1" fillId="2" borderId="21" xfId="1" applyNumberFormat="1" applyFont="1" applyFill="1" applyBorder="1" applyAlignment="1">
      <alignment horizontal="center" vertical="center" wrapText="1"/>
    </xf>
    <xf numFmtId="166" fontId="34" fillId="2" borderId="22" xfId="1" applyNumberFormat="1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167" fontId="4" fillId="0" borderId="4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67" fontId="0" fillId="0" borderId="1" xfId="2" applyNumberFormat="1" applyFont="1" applyBorder="1" applyAlignment="1">
      <alignment horizontal="center" vertical="center"/>
    </xf>
    <xf numFmtId="167" fontId="2" fillId="2" borderId="4" xfId="2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0" fillId="0" borderId="35" xfId="2" applyFont="1" applyFill="1" applyBorder="1" applyAlignment="1">
      <alignment horizontal="center" vertical="center" wrapText="1"/>
    </xf>
    <xf numFmtId="9" fontId="0" fillId="0" borderId="48" xfId="2" applyFont="1" applyFill="1" applyBorder="1" applyAlignment="1">
      <alignment horizontal="center" vertical="center" wrapText="1"/>
    </xf>
    <xf numFmtId="9" fontId="0" fillId="0" borderId="49" xfId="2" applyFont="1" applyFill="1" applyBorder="1" applyAlignment="1">
      <alignment horizontal="center" vertical="center" wrapText="1"/>
    </xf>
    <xf numFmtId="9" fontId="0" fillId="0" borderId="50" xfId="2" applyFont="1" applyFill="1" applyBorder="1" applyAlignment="1">
      <alignment horizontal="center" vertical="center" wrapText="1"/>
    </xf>
    <xf numFmtId="9" fontId="0" fillId="0" borderId="41" xfId="2" applyFont="1" applyFill="1" applyBorder="1" applyAlignment="1">
      <alignment horizontal="center" vertical="center" wrapText="1"/>
    </xf>
    <xf numFmtId="9" fontId="0" fillId="0" borderId="42" xfId="2" applyFont="1" applyFill="1" applyBorder="1" applyAlignment="1">
      <alignment horizontal="center" vertical="center" wrapText="1"/>
    </xf>
    <xf numFmtId="9" fontId="0" fillId="0" borderId="43" xfId="2" applyFont="1" applyFill="1" applyBorder="1" applyAlignment="1">
      <alignment horizontal="center" vertical="center" wrapText="1"/>
    </xf>
    <xf numFmtId="9" fontId="0" fillId="0" borderId="56" xfId="2" applyFont="1" applyFill="1" applyBorder="1" applyAlignment="1">
      <alignment horizontal="center" vertical="center" wrapText="1"/>
    </xf>
    <xf numFmtId="9" fontId="0" fillId="0" borderId="44" xfId="2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4" fillId="0" borderId="0" xfId="0" applyFont="1" applyBorder="1" applyAlignment="1">
      <alignment horizontal="left"/>
    </xf>
    <xf numFmtId="3" fontId="44" fillId="0" borderId="0" xfId="0" applyNumberFormat="1" applyFont="1"/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167" fontId="0" fillId="0" borderId="0" xfId="0" applyNumberFormat="1"/>
    <xf numFmtId="0" fontId="3" fillId="2" borderId="8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/>
    <xf numFmtId="0" fontId="2" fillId="2" borderId="89" xfId="0" applyFont="1" applyFill="1" applyBorder="1" applyAlignment="1">
      <alignment wrapText="1"/>
    </xf>
    <xf numFmtId="0" fontId="2" fillId="2" borderId="90" xfId="0" applyFont="1" applyFill="1" applyBorder="1"/>
    <xf numFmtId="0" fontId="2" fillId="2" borderId="26" xfId="0" applyFont="1" applyFill="1" applyBorder="1" applyAlignment="1">
      <alignment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165" fontId="21" fillId="0" borderId="41" xfId="1" applyNumberFormat="1" applyFont="1" applyFill="1" applyBorder="1" applyAlignment="1">
      <alignment horizontal="left" vertical="center" wrapText="1"/>
    </xf>
    <xf numFmtId="165" fontId="21" fillId="0" borderId="35" xfId="1" applyNumberFormat="1" applyFont="1" applyFill="1" applyBorder="1" applyAlignment="1">
      <alignment horizontal="left" vertical="center" wrapText="1"/>
    </xf>
    <xf numFmtId="0" fontId="21" fillId="0" borderId="56" xfId="0" applyFont="1" applyFill="1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65" fontId="45" fillId="0" borderId="0" xfId="1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165" fontId="2" fillId="2" borderId="92" xfId="1" applyNumberFormat="1" applyFont="1" applyFill="1" applyBorder="1" applyAlignment="1">
      <alignment horizontal="center" vertical="center" wrapText="1"/>
    </xf>
    <xf numFmtId="165" fontId="2" fillId="2" borderId="93" xfId="1" applyNumberFormat="1" applyFont="1" applyFill="1" applyBorder="1" applyAlignment="1">
      <alignment horizontal="center" vertical="center" wrapText="1"/>
    </xf>
    <xf numFmtId="165" fontId="2" fillId="2" borderId="55" xfId="1" applyNumberFormat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21" fillId="0" borderId="44" xfId="0" applyFont="1" applyFill="1" applyBorder="1" applyAlignment="1">
      <alignment horizontal="center" vertical="center" wrapText="1"/>
    </xf>
    <xf numFmtId="165" fontId="21" fillId="0" borderId="48" xfId="1" applyNumberFormat="1" applyFont="1" applyFill="1" applyBorder="1" applyAlignment="1">
      <alignment horizontal="center" vertical="center" wrapText="1"/>
    </xf>
    <xf numFmtId="165" fontId="21" fillId="0" borderId="49" xfId="1" applyNumberFormat="1" applyFont="1" applyFill="1" applyBorder="1" applyAlignment="1">
      <alignment horizontal="center" vertical="center" wrapText="1"/>
    </xf>
    <xf numFmtId="165" fontId="21" fillId="0" borderId="50" xfId="1" applyNumberFormat="1" applyFont="1" applyFill="1" applyBorder="1" applyAlignment="1">
      <alignment horizontal="center" vertical="center" wrapText="1"/>
    </xf>
    <xf numFmtId="165" fontId="21" fillId="0" borderId="41" xfId="1" applyNumberFormat="1" applyFont="1" applyFill="1" applyBorder="1" applyAlignment="1">
      <alignment horizontal="center" vertical="center" wrapText="1"/>
    </xf>
    <xf numFmtId="165" fontId="21" fillId="0" borderId="35" xfId="1" applyNumberFormat="1" applyFont="1" applyFill="1" applyBorder="1" applyAlignment="1">
      <alignment horizontal="center" vertical="center" wrapText="1"/>
    </xf>
    <xf numFmtId="165" fontId="21" fillId="0" borderId="42" xfId="1" applyNumberFormat="1" applyFont="1" applyFill="1" applyBorder="1" applyAlignment="1">
      <alignment horizontal="center" vertical="center" wrapText="1"/>
    </xf>
    <xf numFmtId="165" fontId="21" fillId="0" borderId="43" xfId="1" applyNumberFormat="1" applyFont="1" applyFill="1" applyBorder="1" applyAlignment="1">
      <alignment horizontal="center" vertical="center" wrapText="1"/>
    </xf>
    <xf numFmtId="165" fontId="21" fillId="0" borderId="56" xfId="1" applyNumberFormat="1" applyFont="1" applyFill="1" applyBorder="1" applyAlignment="1">
      <alignment horizontal="center" vertical="center" wrapText="1"/>
    </xf>
    <xf numFmtId="165" fontId="21" fillId="0" borderId="44" xfId="1" applyNumberFormat="1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30" fillId="0" borderId="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6" fillId="0" borderId="35" xfId="0" applyFont="1" applyFill="1" applyBorder="1" applyAlignment="1">
      <alignment horizontal="left" vertical="center" wrapText="1"/>
    </xf>
    <xf numFmtId="0" fontId="46" fillId="0" borderId="35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0" fillId="9" borderId="0" xfId="0" applyFill="1"/>
    <xf numFmtId="0" fontId="0" fillId="0" borderId="35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 vertical="center" wrapText="1"/>
    </xf>
    <xf numFmtId="165" fontId="39" fillId="2" borderId="3" xfId="1" applyNumberFormat="1" applyFont="1" applyFill="1" applyBorder="1" applyAlignment="1">
      <alignment horizontal="center" vertical="center" wrapText="1"/>
    </xf>
    <xf numFmtId="3" fontId="39" fillId="2" borderId="3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/>
    </xf>
    <xf numFmtId="0" fontId="27" fillId="0" borderId="41" xfId="0" applyFont="1" applyBorder="1" applyAlignment="1">
      <alignment horizontal="right" vertical="center" wrapText="1"/>
    </xf>
    <xf numFmtId="0" fontId="27" fillId="0" borderId="43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9" fontId="0" fillId="0" borderId="0" xfId="0" applyNumberFormat="1"/>
    <xf numFmtId="10" fontId="0" fillId="0" borderId="0" xfId="0" applyNumberFormat="1"/>
    <xf numFmtId="165" fontId="2" fillId="0" borderId="0" xfId="0" applyNumberFormat="1" applyFont="1"/>
    <xf numFmtId="0" fontId="33" fillId="2" borderId="35" xfId="0" applyFont="1" applyFill="1" applyBorder="1" applyAlignment="1">
      <alignment horizontal="left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2" borderId="35" xfId="0" applyFill="1" applyBorder="1"/>
    <xf numFmtId="0" fontId="27" fillId="0" borderId="35" xfId="0" applyFont="1" applyBorder="1" applyAlignment="1">
      <alignment horizontal="right" vertical="center"/>
    </xf>
    <xf numFmtId="165" fontId="1" fillId="0" borderId="35" xfId="1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0" fillId="0" borderId="35" xfId="2" applyFont="1" applyBorder="1" applyAlignment="1">
      <alignment horizontal="center" vertical="center"/>
    </xf>
    <xf numFmtId="0" fontId="33" fillId="2" borderId="35" xfId="0" applyFont="1" applyFill="1" applyBorder="1" applyAlignment="1">
      <alignment horizontal="left" vertical="center"/>
    </xf>
    <xf numFmtId="3" fontId="4" fillId="2" borderId="35" xfId="0" applyNumberFormat="1" applyFont="1" applyFill="1" applyBorder="1" applyAlignment="1">
      <alignment horizontal="center" vertical="center" wrapText="1"/>
    </xf>
    <xf numFmtId="9" fontId="0" fillId="2" borderId="35" xfId="2" applyFont="1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165" fontId="2" fillId="2" borderId="51" xfId="1" applyNumberFormat="1" applyFont="1" applyFill="1" applyBorder="1" applyAlignment="1">
      <alignment horizontal="center" vertical="center" wrapText="1"/>
    </xf>
    <xf numFmtId="165" fontId="2" fillId="2" borderId="52" xfId="1" applyNumberFormat="1" applyFont="1" applyFill="1" applyBorder="1" applyAlignment="1">
      <alignment horizontal="center" vertical="center" wrapText="1"/>
    </xf>
    <xf numFmtId="165" fontId="2" fillId="2" borderId="53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81" xfId="0" applyFont="1" applyBorder="1" applyAlignment="1">
      <alignment horizontal="center" vertical="center" wrapText="1"/>
    </xf>
    <xf numFmtId="0" fontId="3" fillId="7" borderId="51" xfId="0" applyFont="1" applyFill="1" applyBorder="1" applyAlignment="1">
      <alignment vertical="center" wrapText="1"/>
    </xf>
    <xf numFmtId="0" fontId="0" fillId="7" borderId="53" xfId="0" applyFill="1" applyBorder="1"/>
    <xf numFmtId="0" fontId="4" fillId="0" borderId="30" xfId="0" applyFont="1" applyBorder="1" applyAlignment="1">
      <alignment horizontal="center" vertical="center" wrapText="1"/>
    </xf>
    <xf numFmtId="0" fontId="19" fillId="0" borderId="48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2" fillId="2" borderId="9" xfId="0" applyFont="1" applyFill="1" applyBorder="1" applyAlignment="1">
      <alignment horizont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 wrapText="1"/>
    </xf>
    <xf numFmtId="9" fontId="2" fillId="2" borderId="53" xfId="2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/>
    </xf>
    <xf numFmtId="10" fontId="0" fillId="0" borderId="1" xfId="2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2" fontId="2" fillId="2" borderId="44" xfId="0" applyNumberFormat="1" applyFont="1" applyFill="1" applyBorder="1" applyAlignment="1">
      <alignment horizontal="center"/>
    </xf>
    <xf numFmtId="10" fontId="2" fillId="0" borderId="50" xfId="2" applyNumberFormat="1" applyFont="1" applyBorder="1" applyAlignment="1">
      <alignment horizontal="center"/>
    </xf>
    <xf numFmtId="10" fontId="2" fillId="0" borderId="42" xfId="2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0" fontId="0" fillId="0" borderId="47" xfId="2" applyNumberFormat="1" applyFont="1" applyBorder="1" applyAlignment="1">
      <alignment horizontal="center"/>
    </xf>
    <xf numFmtId="10" fontId="0" fillId="0" borderId="42" xfId="2" applyNumberFormat="1" applyFont="1" applyBorder="1" applyAlignment="1">
      <alignment horizontal="center"/>
    </xf>
    <xf numFmtId="165" fontId="0" fillId="0" borderId="49" xfId="1" applyNumberFormat="1" applyFont="1" applyFill="1" applyBorder="1" applyAlignment="1">
      <alignment horizontal="center" vertical="center" wrapText="1"/>
    </xf>
    <xf numFmtId="165" fontId="0" fillId="0" borderId="35" xfId="1" applyNumberFormat="1" applyFont="1" applyFill="1" applyBorder="1" applyAlignment="1">
      <alignment horizontal="center" vertical="center" wrapText="1"/>
    </xf>
    <xf numFmtId="165" fontId="2" fillId="2" borderId="56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9" fillId="0" borderId="39" xfId="0" applyFont="1" applyBorder="1" applyAlignment="1">
      <alignment vertical="center" wrapText="1"/>
    </xf>
    <xf numFmtId="0" fontId="41" fillId="6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23" fillId="4" borderId="15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 wrapText="1"/>
    </xf>
    <xf numFmtId="0" fontId="41" fillId="6" borderId="15" xfId="0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3" fillId="0" borderId="22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horizontal="center" vertical="center" wrapText="1"/>
    </xf>
    <xf numFmtId="165" fontId="3" fillId="0" borderId="22" xfId="1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0" fontId="38" fillId="0" borderId="74" xfId="2" applyNumberFormat="1" applyFont="1" applyFill="1" applyBorder="1" applyAlignment="1">
      <alignment horizontal="center" vertical="center"/>
    </xf>
    <xf numFmtId="10" fontId="38" fillId="0" borderId="75" xfId="2" applyNumberFormat="1" applyFont="1" applyFill="1" applyBorder="1" applyAlignment="1">
      <alignment horizontal="center" vertical="center"/>
    </xf>
    <xf numFmtId="165" fontId="1" fillId="0" borderId="78" xfId="1" applyNumberFormat="1" applyFont="1" applyFill="1" applyBorder="1" applyAlignment="1">
      <alignment vertical="center"/>
    </xf>
    <xf numFmtId="165" fontId="1" fillId="0" borderId="35" xfId="1" applyNumberFormat="1" applyFont="1" applyFill="1" applyBorder="1" applyAlignment="1">
      <alignment vertical="center"/>
    </xf>
    <xf numFmtId="0" fontId="49" fillId="0" borderId="35" xfId="0" applyFont="1" applyBorder="1" applyAlignment="1">
      <alignment vertical="center" wrapText="1"/>
    </xf>
    <xf numFmtId="0" fontId="49" fillId="0" borderId="35" xfId="0" applyFont="1" applyBorder="1" applyAlignment="1">
      <alignment wrapText="1"/>
    </xf>
    <xf numFmtId="0" fontId="49" fillId="12" borderId="35" xfId="0" applyFont="1" applyFill="1" applyBorder="1" applyAlignment="1">
      <alignment horizontal="left" vertical="center" wrapText="1"/>
    </xf>
    <xf numFmtId="0" fontId="50" fillId="0" borderId="35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49" fillId="0" borderId="78" xfId="0" applyFont="1" applyBorder="1" applyAlignment="1">
      <alignment vertical="center" wrapText="1"/>
    </xf>
    <xf numFmtId="165" fontId="3" fillId="7" borderId="52" xfId="1" applyNumberFormat="1" applyFont="1" applyFill="1" applyBorder="1" applyAlignment="1">
      <alignment horizontal="left" vertical="center" wrapText="1"/>
    </xf>
    <xf numFmtId="165" fontId="46" fillId="0" borderId="35" xfId="1" applyNumberFormat="1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0" fillId="2" borderId="4" xfId="0" applyFill="1" applyBorder="1"/>
    <xf numFmtId="0" fontId="3" fillId="7" borderId="28" xfId="0" applyFont="1" applyFill="1" applyBorder="1" applyAlignment="1">
      <alignment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49" fillId="0" borderId="81" xfId="0" applyFont="1" applyBorder="1" applyAlignment="1">
      <alignment horizontal="left" vertical="center" wrapText="1"/>
    </xf>
    <xf numFmtId="0" fontId="46" fillId="0" borderId="50" xfId="0" applyFont="1" applyFill="1" applyBorder="1" applyAlignment="1">
      <alignment horizontal="justify" vertical="center" wrapText="1"/>
    </xf>
    <xf numFmtId="0" fontId="46" fillId="0" borderId="42" xfId="0" applyFont="1" applyFill="1" applyBorder="1" applyAlignment="1">
      <alignment horizontal="justify" vertical="center" wrapText="1"/>
    </xf>
    <xf numFmtId="0" fontId="46" fillId="0" borderId="42" xfId="0" applyFont="1" applyFill="1" applyBorder="1" applyAlignment="1">
      <alignment horizontal="left" vertical="center" wrapText="1"/>
    </xf>
    <xf numFmtId="0" fontId="46" fillId="0" borderId="82" xfId="0" applyFont="1" applyFill="1" applyBorder="1" applyAlignment="1">
      <alignment horizontal="justify" vertical="center" wrapText="1"/>
    </xf>
    <xf numFmtId="0" fontId="46" fillId="0" borderId="6" xfId="0" applyFont="1" applyFill="1" applyBorder="1" applyAlignment="1">
      <alignment horizontal="left" vertical="center" wrapText="1"/>
    </xf>
    <xf numFmtId="0" fontId="49" fillId="0" borderId="41" xfId="0" applyFont="1" applyBorder="1" applyAlignment="1">
      <alignment vertical="center" wrapText="1"/>
    </xf>
    <xf numFmtId="0" fontId="49" fillId="0" borderId="41" xfId="0" applyFont="1" applyFill="1" applyBorder="1" applyAlignment="1">
      <alignment vertical="center" wrapText="1"/>
    </xf>
    <xf numFmtId="0" fontId="46" fillId="0" borderId="42" xfId="0" applyFont="1" applyFill="1" applyBorder="1" applyAlignment="1">
      <alignment vertical="center" wrapText="1"/>
    </xf>
    <xf numFmtId="0" fontId="49" fillId="0" borderId="42" xfId="0" applyFont="1" applyFill="1" applyBorder="1" applyAlignment="1">
      <alignment horizontal="left" vertical="center" wrapText="1"/>
    </xf>
    <xf numFmtId="0" fontId="46" fillId="0" borderId="44" xfId="0" applyFont="1" applyFill="1" applyBorder="1" applyAlignment="1">
      <alignment horizontal="justify" vertical="center" wrapText="1"/>
    </xf>
    <xf numFmtId="0" fontId="49" fillId="0" borderId="48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49" fillId="0" borderId="43" xfId="0" applyFont="1" applyBorder="1" applyAlignment="1">
      <alignment vertical="center" wrapText="1"/>
    </xf>
    <xf numFmtId="0" fontId="46" fillId="0" borderId="82" xfId="0" applyFont="1" applyFill="1" applyBorder="1" applyAlignment="1">
      <alignment horizontal="left" vertical="center" wrapText="1"/>
    </xf>
    <xf numFmtId="0" fontId="49" fillId="0" borderId="80" xfId="0" applyFont="1" applyBorder="1" applyAlignment="1">
      <alignment vertical="center" wrapText="1"/>
    </xf>
    <xf numFmtId="0" fontId="49" fillId="0" borderId="46" xfId="0" applyFont="1" applyBorder="1" applyAlignment="1">
      <alignment vertical="center" wrapText="1"/>
    </xf>
    <xf numFmtId="0" fontId="46" fillId="0" borderId="78" xfId="0" applyFont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justify" vertical="center" wrapText="1"/>
    </xf>
    <xf numFmtId="0" fontId="0" fillId="0" borderId="78" xfId="0" applyBorder="1" applyAlignment="1">
      <alignment horizontal="center" vertical="center"/>
    </xf>
    <xf numFmtId="0" fontId="49" fillId="0" borderId="46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11" borderId="7" xfId="0" applyFill="1" applyBorder="1" applyAlignment="1">
      <alignment horizontal="center"/>
    </xf>
    <xf numFmtId="0" fontId="23" fillId="4" borderId="26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8" xfId="0" applyBorder="1" applyAlignment="1">
      <alignment horizontal="center"/>
    </xf>
    <xf numFmtId="0" fontId="49" fillId="0" borderId="41" xfId="0" applyFont="1" applyBorder="1" applyAlignment="1">
      <alignment wrapText="1"/>
    </xf>
    <xf numFmtId="0" fontId="49" fillId="0" borderId="41" xfId="0" applyFont="1" applyBorder="1"/>
    <xf numFmtId="0" fontId="49" fillId="0" borderId="43" xfId="0" applyFont="1" applyBorder="1" applyAlignment="1">
      <alignment wrapText="1"/>
    </xf>
    <xf numFmtId="165" fontId="3" fillId="2" borderId="26" xfId="0" applyNumberFormat="1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vertical="center" wrapText="1"/>
    </xf>
    <xf numFmtId="165" fontId="21" fillId="0" borderId="42" xfId="1" applyNumberFormat="1" applyFont="1" applyFill="1" applyBorder="1" applyAlignment="1">
      <alignment vertical="center" wrapText="1"/>
    </xf>
    <xf numFmtId="165" fontId="21" fillId="0" borderId="44" xfId="1" applyNumberFormat="1" applyFont="1" applyFill="1" applyBorder="1" applyAlignment="1">
      <alignment vertical="center" wrapText="1"/>
    </xf>
    <xf numFmtId="0" fontId="46" fillId="0" borderId="35" xfId="0" applyFont="1" applyFill="1" applyBorder="1" applyAlignment="1">
      <alignment vertical="center"/>
    </xf>
    <xf numFmtId="0" fontId="46" fillId="0" borderId="36" xfId="0" applyFont="1" applyFill="1" applyBorder="1" applyAlignment="1">
      <alignment vertical="center"/>
    </xf>
    <xf numFmtId="0" fontId="46" fillId="0" borderId="36" xfId="0" applyFont="1" applyFill="1" applyBorder="1" applyAlignment="1">
      <alignment vertical="center" wrapText="1"/>
    </xf>
    <xf numFmtId="0" fontId="46" fillId="0" borderId="56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left"/>
    </xf>
    <xf numFmtId="0" fontId="0" fillId="0" borderId="81" xfId="0" applyFill="1" applyBorder="1" applyAlignment="1">
      <alignment horizontal="center"/>
    </xf>
    <xf numFmtId="0" fontId="2" fillId="10" borderId="51" xfId="0" applyFont="1" applyFill="1" applyBorder="1" applyAlignment="1">
      <alignment horizontal="left"/>
    </xf>
    <xf numFmtId="0" fontId="2" fillId="10" borderId="52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9" fontId="38" fillId="0" borderId="66" xfId="2" applyFont="1" applyFill="1" applyBorder="1" applyAlignment="1">
      <alignment horizontal="center" vertical="top"/>
    </xf>
    <xf numFmtId="0" fontId="0" fillId="0" borderId="0" xfId="0"/>
    <xf numFmtId="0" fontId="0" fillId="0" borderId="0" xfId="0" applyFill="1"/>
    <xf numFmtId="0" fontId="0" fillId="12" borderId="0" xfId="0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7" fontId="0" fillId="0" borderId="0" xfId="2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vertical="center"/>
    </xf>
    <xf numFmtId="167" fontId="2" fillId="2" borderId="1" xfId="2" applyNumberFormat="1" applyFont="1" applyFill="1" applyBorder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 wrapText="1"/>
    </xf>
    <xf numFmtId="167" fontId="2" fillId="0" borderId="0" xfId="2" applyNumberFormat="1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center" vertical="center"/>
    </xf>
    <xf numFmtId="165" fontId="0" fillId="0" borderId="30" xfId="1" applyNumberFormat="1" applyFon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10" borderId="33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72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3" fillId="3" borderId="60" xfId="0" applyFont="1" applyFill="1" applyBorder="1" applyAlignment="1">
      <alignment horizontal="center" vertical="center" wrapText="1"/>
    </xf>
    <xf numFmtId="0" fontId="33" fillId="3" borderId="6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9" fontId="0" fillId="0" borderId="81" xfId="2" applyFont="1" applyBorder="1" applyAlignment="1">
      <alignment horizontal="center" vertical="center"/>
    </xf>
    <xf numFmtId="9" fontId="0" fillId="0" borderId="91" xfId="2" applyFont="1" applyBorder="1" applyAlignment="1">
      <alignment horizontal="center" vertical="center"/>
    </xf>
    <xf numFmtId="9" fontId="0" fillId="0" borderId="78" xfId="2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3" fontId="0" fillId="0" borderId="81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" fillId="0" borderId="99" xfId="0" applyFont="1" applyBorder="1" applyAlignment="1">
      <alignment horizontal="center"/>
    </xf>
    <xf numFmtId="165" fontId="1" fillId="0" borderId="81" xfId="1" applyNumberFormat="1" applyFont="1" applyFill="1" applyBorder="1" applyAlignment="1">
      <alignment horizontal="center" vertical="center"/>
    </xf>
    <xf numFmtId="165" fontId="1" fillId="0" borderId="91" xfId="1" applyNumberFormat="1" applyFont="1" applyFill="1" applyBorder="1" applyAlignment="1">
      <alignment horizontal="center" vertical="center"/>
    </xf>
    <xf numFmtId="165" fontId="1" fillId="0" borderId="78" xfId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B6E1E7"/>
      <color rgb="FFFAFD77"/>
      <color rgb="FFC0CF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Inicial - Apertura Programas de</a:t>
            </a:r>
            <a:r>
              <a:rPr lang="en-US" sz="1000" b="1" baseline="0">
                <a:solidFill>
                  <a:sysClr val="windowText" lastClr="000000"/>
                </a:solidFill>
              </a:rPr>
              <a:t> Licenciaturas - Bachilleres Becados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baseline="0">
                <a:solidFill>
                  <a:sysClr val="windowText" lastClr="000000"/>
                </a:solidFill>
              </a:rPr>
              <a:t>Enero-Marzo 2022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103639641912209"/>
          <c:y val="4.0201026234071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253886307413151"/>
          <c:y val="0.27581614186585945"/>
          <c:w val="0.7746113692586849"/>
          <c:h val="0.5922181657412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2022'!$C$15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EE-4B41-B464-508A7B1ABF33}"/>
              </c:ext>
            </c:extLst>
          </c:dPt>
          <c:dLbls>
            <c:dLbl>
              <c:idx val="0"/>
              <c:layout>
                <c:manualLayout>
                  <c:x val="-8.2599261006785097E-3"/>
                  <c:y val="1.772643676462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EE-4B41-B464-508A7B1ABF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2022'!$B$16</c:f>
              <c:strCache>
                <c:ptCount val="1"/>
                <c:pt idx="0">
                  <c:v>Licenciaturas</c:v>
                </c:pt>
              </c:strCache>
            </c:strRef>
          </c:cat>
          <c:val>
            <c:numRef>
              <c:f>'Año 2022'!$C$16</c:f>
              <c:numCache>
                <c:formatCode>General</c:formatCode>
                <c:ptCount val="1"/>
                <c:pt idx="0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EE-4B41-B464-508A7B1ABF33}"/>
            </c:ext>
          </c:extLst>
        </c:ser>
        <c:ser>
          <c:idx val="1"/>
          <c:order val="1"/>
          <c:tx>
            <c:strRef>
              <c:f>'Año 2022'!$D$15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2022'!$B$16</c:f>
              <c:strCache>
                <c:ptCount val="1"/>
                <c:pt idx="0">
                  <c:v>Licenciaturas</c:v>
                </c:pt>
              </c:strCache>
            </c:strRef>
          </c:cat>
          <c:val>
            <c:numRef>
              <c:f>'Año 2022'!$D$16</c:f>
              <c:numCache>
                <c:formatCode>General</c:formatCode>
                <c:ptCount val="1"/>
                <c:pt idx="0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62-425A-AFEF-A2729024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3704288"/>
        <c:axId val="733706464"/>
      </c:barChart>
      <c:catAx>
        <c:axId val="7337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706464"/>
        <c:crosses val="autoZero"/>
        <c:auto val="1"/>
        <c:lblAlgn val="ctr"/>
        <c:lblOffset val="100"/>
        <c:noMultiLvlLbl val="0"/>
      </c:catAx>
      <c:valAx>
        <c:axId val="733706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3370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5892768587342E-3"/>
          <c:y val="0.33081962611990456"/>
          <c:w val="0.25863078431316344"/>
          <c:h val="0.4480747295927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Continua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5567676767676769"/>
          <c:y val="1.801801801801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4679057009765674"/>
          <c:w val="0.98005058458601768"/>
          <c:h val="0.47302499349743443"/>
        </c:manualLayout>
      </c:layout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B19-4472-8148-E3DE4535D2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B19-4472-8148-E3DE4535D2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B19-4472-8148-E3DE4535D2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3B19-4472-8148-E3DE4535D2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3B19-4472-8148-E3DE4535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'Año 2022'!$B$209:$B$213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'Año 2022'!$D$209:$D$213</c:f>
              <c:numCache>
                <c:formatCode>0%</c:formatCode>
                <c:ptCount val="5"/>
                <c:pt idx="0">
                  <c:v>0.82403193053707724</c:v>
                </c:pt>
                <c:pt idx="1">
                  <c:v>2.6748827112947272E-2</c:v>
                </c:pt>
                <c:pt idx="2">
                  <c:v>2.5628457390939011E-2</c:v>
                </c:pt>
                <c:pt idx="3">
                  <c:v>6.6942090889993699E-2</c:v>
                </c:pt>
                <c:pt idx="4">
                  <c:v>5.6648694069042785E-2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B19-4472-8148-E3DE4535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3B19-4472-8148-E3DE4535D24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3B19-4472-8148-E3DE4535D24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3B19-4472-8148-E3DE4535D247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3B19-4472-8148-E3DE4535D247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3B19-4472-8148-E3DE4535D247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6.5104907341127741E-2"/>
                        <c:y val="-3.551677661913882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3B19-4472-8148-E3DE4535D247}"/>
                      </c:ex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-8.1224528752087813E-2"/>
                        <c:y val="-0.12051311153673358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3B19-4472-8148-E3DE4535D247}"/>
                      </c:ext>
                      <c:ext uri="{CE6537A1-D6FC-4f65-9D91-7224C49458BB}"/>
                    </c:extLst>
                  </c:dLbl>
                  <c:dLbl>
                    <c:idx val="3"/>
                    <c:layout>
                      <c:manualLayout>
                        <c:x val="0.11815159468702775"/>
                        <c:y val="-9.97157787708968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3B19-4472-8148-E3DE4535D247}"/>
                      </c:ext>
                      <c:ext uri="{CE6537A1-D6FC-4f65-9D91-7224C49458BB}"/>
                    </c:extLst>
                  </c:dLbl>
                  <c:dLbl>
                    <c:idx val="4"/>
                    <c:layout>
                      <c:manualLayout>
                        <c:x val="6.6114690209178359E-2"/>
                        <c:y val="-2.630583339244756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3B19-4472-8148-E3DE4535D247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2022'!$B$209:$B$213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2022'!$C$209:$C$213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11768</c:v>
                      </c:pt>
                      <c:pt idx="1">
                        <c:v>382</c:v>
                      </c:pt>
                      <c:pt idx="2">
                        <c:v>366</c:v>
                      </c:pt>
                      <c:pt idx="3">
                        <c:v>956</c:v>
                      </c:pt>
                      <c:pt idx="4">
                        <c:v>809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3B19-4472-8148-E3DE4535D247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 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effectLst/>
              </a:rPr>
              <a:t>Total Docentes Becados por Regional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28652769365367792"/>
          <c:y val="1.6112784416019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655040716064338"/>
          <c:y val="0.10344281901590918"/>
          <c:w val="0.72627010565986949"/>
          <c:h val="0.85710293529700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'Año 2022'!$C$270:$C$271</c:f>
              <c:strCache>
                <c:ptCount val="2"/>
                <c:pt idx="0">
                  <c:v>Becas Otorgadas por Programa </c:v>
                </c:pt>
                <c:pt idx="1">
                  <c:v>Inicial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2022'!$B$272:$B$289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'Año 2022'!$C$272:$C$289</c:f>
              <c:numCache>
                <c:formatCode>General</c:formatCode>
                <c:ptCount val="18"/>
                <c:pt idx="0">
                  <c:v>3</c:v>
                </c:pt>
                <c:pt idx="1">
                  <c:v>1</c:v>
                </c:pt>
                <c:pt idx="2">
                  <c:v>13</c:v>
                </c:pt>
                <c:pt idx="3">
                  <c:v>16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32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7</c:v>
                </c:pt>
                <c:pt idx="13">
                  <c:v>42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9-433C-A772-DC5248EE2910}"/>
            </c:ext>
          </c:extLst>
        </c:ser>
        <c:ser>
          <c:idx val="1"/>
          <c:order val="1"/>
          <c:tx>
            <c:strRef>
              <c:f>'Año 2022'!$D$270:$D$271</c:f>
              <c:strCache>
                <c:ptCount val="2"/>
                <c:pt idx="0">
                  <c:v>Becas Otorgadas por Programa </c:v>
                </c:pt>
                <c:pt idx="1">
                  <c:v>Continua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2022'!$B$272:$B$289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'Año 2022'!$D$272:$D$289</c:f>
              <c:numCache>
                <c:formatCode>General</c:formatCode>
                <c:ptCount val="18"/>
                <c:pt idx="0">
                  <c:v>233</c:v>
                </c:pt>
                <c:pt idx="1">
                  <c:v>73</c:v>
                </c:pt>
                <c:pt idx="2">
                  <c:v>476</c:v>
                </c:pt>
                <c:pt idx="3">
                  <c:v>1182</c:v>
                </c:pt>
                <c:pt idx="4">
                  <c:v>76</c:v>
                </c:pt>
                <c:pt idx="5">
                  <c:v>133</c:v>
                </c:pt>
                <c:pt idx="6">
                  <c:v>193</c:v>
                </c:pt>
                <c:pt idx="7">
                  <c:v>133</c:v>
                </c:pt>
                <c:pt idx="8">
                  <c:v>5520</c:v>
                </c:pt>
                <c:pt idx="9">
                  <c:v>183</c:v>
                </c:pt>
                <c:pt idx="10">
                  <c:v>259</c:v>
                </c:pt>
                <c:pt idx="11">
                  <c:v>248</c:v>
                </c:pt>
                <c:pt idx="12">
                  <c:v>257</c:v>
                </c:pt>
                <c:pt idx="13">
                  <c:v>173</c:v>
                </c:pt>
                <c:pt idx="14">
                  <c:v>5043</c:v>
                </c:pt>
                <c:pt idx="15">
                  <c:v>33</c:v>
                </c:pt>
                <c:pt idx="16">
                  <c:v>33</c:v>
                </c:pt>
                <c:pt idx="17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9-433C-A772-DC5248EE2910}"/>
            </c:ext>
          </c:extLst>
        </c:ser>
        <c:ser>
          <c:idx val="2"/>
          <c:order val="2"/>
          <c:tx>
            <c:strRef>
              <c:f>'Año 2022'!$E$270:$E$271</c:f>
              <c:strCache>
                <c:ptCount val="2"/>
                <c:pt idx="0">
                  <c:v>Becas Otorgadas por Programa </c:v>
                </c:pt>
                <c:pt idx="1">
                  <c:v>Posgrado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2022'!$B$272:$B$289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'Año 2022'!$E$272:$E$289</c:f>
              <c:numCache>
                <c:formatCode>General</c:formatCode>
                <c:ptCount val="18"/>
                <c:pt idx="0">
                  <c:v>30</c:v>
                </c:pt>
                <c:pt idx="1">
                  <c:v>9</c:v>
                </c:pt>
                <c:pt idx="2">
                  <c:v>9</c:v>
                </c:pt>
                <c:pt idx="3">
                  <c:v>29</c:v>
                </c:pt>
                <c:pt idx="4">
                  <c:v>3</c:v>
                </c:pt>
                <c:pt idx="5">
                  <c:v>22</c:v>
                </c:pt>
                <c:pt idx="6">
                  <c:v>41</c:v>
                </c:pt>
                <c:pt idx="7">
                  <c:v>39</c:v>
                </c:pt>
                <c:pt idx="8">
                  <c:v>24</c:v>
                </c:pt>
                <c:pt idx="9">
                  <c:v>17</c:v>
                </c:pt>
                <c:pt idx="10">
                  <c:v>62</c:v>
                </c:pt>
                <c:pt idx="11">
                  <c:v>13</c:v>
                </c:pt>
                <c:pt idx="12">
                  <c:v>33</c:v>
                </c:pt>
                <c:pt idx="13">
                  <c:v>80</c:v>
                </c:pt>
                <c:pt idx="14">
                  <c:v>29</c:v>
                </c:pt>
                <c:pt idx="15">
                  <c:v>53</c:v>
                </c:pt>
                <c:pt idx="16">
                  <c:v>26</c:v>
                </c:pt>
                <c:pt idx="1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C9-433C-A772-DC5248EE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1919152"/>
        <c:axId val="1011906640"/>
      </c:barChart>
      <c:catAx>
        <c:axId val="101191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06640"/>
        <c:crosses val="autoZero"/>
        <c:auto val="1"/>
        <c:lblAlgn val="ctr"/>
        <c:lblOffset val="100"/>
        <c:noMultiLvlLbl val="0"/>
      </c:catAx>
      <c:valAx>
        <c:axId val="101190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679756376606758"/>
          <c:y val="0.64749736849922013"/>
          <c:w val="0.44349872131368184"/>
          <c:h val="0.13619426181879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Diplomados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en diplomados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338595235404188"/>
          <c:y val="2.978715073203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223320881382264"/>
          <c:y val="0.15879082153183358"/>
          <c:w val="0.52095033149006709"/>
          <c:h val="0.7377366550566707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'Año 2022'!$C$66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2022'!$B$67:$B$75</c:f>
              <c:strCache>
                <c:ptCount val="9"/>
                <c:pt idx="0">
                  <c:v>TIC´s Informatica</c:v>
                </c:pt>
                <c:pt idx="1">
                  <c:v>Innovación Educativa y Gamificación para Profesores de Música y Artes</c:v>
                </c:pt>
                <c:pt idx="2">
                  <c:v>Formación Humana y _Religiosa</c:v>
                </c:pt>
                <c:pt idx="3">
                  <c:v>Coaching para Docentes</c:v>
                </c:pt>
                <c:pt idx="4">
                  <c:v>Evaluación por Competencias y Gestión Liderazgo efectivo</c:v>
                </c:pt>
                <c:pt idx="5">
                  <c:v>Intervención Psicopedagógica</c:v>
                </c:pt>
                <c:pt idx="6">
                  <c:v>Neurociencia Cognitiva y Trastornos Cognitivos proceso de Enseñanza aprendizaje</c:v>
                </c:pt>
                <c:pt idx="7">
                  <c:v>Ética y Construcción Ciudadana</c:v>
                </c:pt>
                <c:pt idx="8">
                  <c:v>EFCCE</c:v>
                </c:pt>
              </c:strCache>
            </c:strRef>
          </c:cat>
          <c:val>
            <c:numRef>
              <c:f>'Año 2022'!$C$67:$C$75</c:f>
              <c:numCache>
                <c:formatCode>_-* #,##0_-;\-* #,##0_-;_-* "-"??_-;_-@_-</c:formatCode>
                <c:ptCount val="9"/>
                <c:pt idx="0">
                  <c:v>1184</c:v>
                </c:pt>
                <c:pt idx="1">
                  <c:v>80</c:v>
                </c:pt>
                <c:pt idx="2">
                  <c:v>80</c:v>
                </c:pt>
                <c:pt idx="3">
                  <c:v>300</c:v>
                </c:pt>
                <c:pt idx="4">
                  <c:v>500</c:v>
                </c:pt>
                <c:pt idx="5">
                  <c:v>160</c:v>
                </c:pt>
                <c:pt idx="6">
                  <c:v>150</c:v>
                </c:pt>
                <c:pt idx="7">
                  <c:v>90</c:v>
                </c:pt>
                <c:pt idx="8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42-46AF-9879-41A27D3B4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904464"/>
        <c:axId val="101190392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2022'!$D$66</c15:sqref>
                        </c15:formulaRef>
                      </c:ext>
                    </c:extLst>
                    <c:strCache>
                      <c:ptCount val="1"/>
                      <c:pt idx="0">
                        <c:v>%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dLbl>
                    <c:idx val="0"/>
                    <c:layout>
                      <c:manualLayout>
                        <c:x val="0.10486888293111477"/>
                        <c:y val="4.1862878306918629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EF42-46AF-9879-41A27D3B49F2}"/>
                      </c:ex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0.10861420017865452"/>
                        <c:y val="-4.1862878306920164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EF42-46AF-9879-41A27D3B49F2}"/>
                      </c:ext>
                      <c:ext uri="{CE6537A1-D6FC-4f65-9D91-7224C49458BB}"/>
                    </c:extLst>
                  </c:dLbl>
                  <c:dLbl>
                    <c:idx val="8"/>
                    <c:layout>
                      <c:manualLayout>
                        <c:x val="0.11235951742619432"/>
                        <c:y val="-3.8373861816550543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01A0-4EAC-AFDB-934D23E84D53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2022'!$B$67:$B$75</c15:sqref>
                        </c15:formulaRef>
                      </c:ext>
                    </c:extLst>
                    <c:strCache>
                      <c:ptCount val="9"/>
                      <c:pt idx="0">
                        <c:v>TIC´s Informatica</c:v>
                      </c:pt>
                      <c:pt idx="1">
                        <c:v>Innovación Educativa y Gamificación para Profesores de Música y Artes</c:v>
                      </c:pt>
                      <c:pt idx="2">
                        <c:v>Formación Humana y _Religiosa</c:v>
                      </c:pt>
                      <c:pt idx="3">
                        <c:v>Coaching para Docentes</c:v>
                      </c:pt>
                      <c:pt idx="4">
                        <c:v>Evaluación por Competencias y Gestión Liderazgo efectivo</c:v>
                      </c:pt>
                      <c:pt idx="5">
                        <c:v>Intervención Psicopedagógica</c:v>
                      </c:pt>
                      <c:pt idx="6">
                        <c:v>Neurociencia Cognitiva y Trastornos Cognitivos proceso de Enseñanza aprendizaje</c:v>
                      </c:pt>
                      <c:pt idx="7">
                        <c:v>Ética y Construcción Ciudadana</c:v>
                      </c:pt>
                      <c:pt idx="8">
                        <c:v>EFCCE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2022'!$D$67:$D$75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0.45643793369313801</c:v>
                      </c:pt>
                      <c:pt idx="1">
                        <c:v>3.0840400925212029E-2</c:v>
                      </c:pt>
                      <c:pt idx="2">
                        <c:v>3.0840400925212029E-2</c:v>
                      </c:pt>
                      <c:pt idx="3">
                        <c:v>0.1156515034695451</c:v>
                      </c:pt>
                      <c:pt idx="4">
                        <c:v>0.19275250578257516</c:v>
                      </c:pt>
                      <c:pt idx="5">
                        <c:v>6.1680801850424058E-2</c:v>
                      </c:pt>
                      <c:pt idx="6">
                        <c:v>5.782575173477255E-2</c:v>
                      </c:pt>
                      <c:pt idx="7">
                        <c:v>3.469545104086353E-2</c:v>
                      </c:pt>
                      <c:pt idx="8">
                        <c:v>1.9275250578257519E-2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C-EF42-46AF-9879-41A27D3B49F2}"/>
                  </c:ext>
                </c:extLst>
              </c15:ser>
            </c15:filteredBarSeries>
          </c:ext>
        </c:extLst>
      </c:bar3DChart>
      <c:valAx>
        <c:axId val="10119039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11904464"/>
        <c:crosses val="autoZero"/>
        <c:crossBetween val="between"/>
      </c:valAx>
      <c:catAx>
        <c:axId val="1011904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03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 Talleres, Congresos, Cursos y Seminarios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179800884779594"/>
          <c:y val="1.6691733757999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9311069856105385"/>
          <c:y val="0.22462698288904329"/>
          <c:w val="0.60044441599271636"/>
          <c:h val="0.7540985797044222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'Año 2022'!$C$81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6"/>
              <c:layout>
                <c:manualLayout>
                  <c:x val="-3.6133694670280035E-3"/>
                  <c:y val="-3.8095248483552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BB9-485B-B82C-A4B060E136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2022'!$B$82:$B$91</c:f>
              <c:strCache>
                <c:ptCount val="10"/>
                <c:pt idx="0">
                  <c:v>TIC´s Informatica</c:v>
                </c:pt>
                <c:pt idx="1">
                  <c:v>Gestión y Prevención de la Salud en los Centros Educativos</c:v>
                </c:pt>
                <c:pt idx="2">
                  <c:v>Geogebra</c:v>
                </c:pt>
                <c:pt idx="3">
                  <c:v>Legislación Educativa</c:v>
                </c:pt>
                <c:pt idx="4">
                  <c:v>Metodologías de Aprendizaje y Colaboración</c:v>
                </c:pt>
                <c:pt idx="5">
                  <c:v>Diseño y Desarrollo de la Capacitación del Profesorado de la República Dominicana</c:v>
                </c:pt>
                <c:pt idx="6">
                  <c:v>Nuestra Tierra  (RD) Necesita de tus Buenas Acciones</c:v>
                </c:pt>
                <c:pt idx="7">
                  <c:v>Detección de Necesidades Formativas Docentes</c:v>
                </c:pt>
                <c:pt idx="8">
                  <c:v>Comprensión Lectora y expresión escrita</c:v>
                </c:pt>
                <c:pt idx="9">
                  <c:v>Rol del Orientador y Psicologo en el Centro Educativo</c:v>
                </c:pt>
              </c:strCache>
            </c:strRef>
          </c:cat>
          <c:val>
            <c:numRef>
              <c:f>'Año 2022'!$C$82:$C$91</c:f>
              <c:numCache>
                <c:formatCode>_-* #,##0_-;\-* #,##0_-;_-* "-"??_-;_-@_-</c:formatCode>
                <c:ptCount val="10"/>
                <c:pt idx="0">
                  <c:v>260</c:v>
                </c:pt>
                <c:pt idx="1">
                  <c:v>200</c:v>
                </c:pt>
                <c:pt idx="2">
                  <c:v>200</c:v>
                </c:pt>
                <c:pt idx="3">
                  <c:v>380</c:v>
                </c:pt>
                <c:pt idx="4">
                  <c:v>150</c:v>
                </c:pt>
                <c:pt idx="5">
                  <c:v>12</c:v>
                </c:pt>
                <c:pt idx="6">
                  <c:v>10000</c:v>
                </c:pt>
                <c:pt idx="7">
                  <c:v>60</c:v>
                </c:pt>
                <c:pt idx="8">
                  <c:v>25</c:v>
                </c:pt>
                <c:pt idx="9">
                  <c:v>450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A-41E7-8736-D8C650FBC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gapDepth val="172"/>
        <c:shape val="box"/>
        <c:axId val="1011910992"/>
        <c:axId val="101191208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2022'!$D$81</c15:sqref>
                        </c15:formulaRef>
                      </c:ext>
                    </c:extLst>
                    <c:strCache>
                      <c:ptCount val="1"/>
                      <c:pt idx="0">
                        <c:v>%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2022'!$B$82:$B$91</c15:sqref>
                        </c15:formulaRef>
                      </c:ext>
                    </c:extLst>
                    <c:strCache>
                      <c:ptCount val="10"/>
                      <c:pt idx="0">
                        <c:v>TIC´s Informatica</c:v>
                      </c:pt>
                      <c:pt idx="1">
                        <c:v>Gestión y Prevención de la Salud en los Centros Educativos</c:v>
                      </c:pt>
                      <c:pt idx="2">
                        <c:v>Geogebra</c:v>
                      </c:pt>
                      <c:pt idx="3">
                        <c:v>Legislación Educativa</c:v>
                      </c:pt>
                      <c:pt idx="4">
                        <c:v>Metodologías de Aprendizaje y Colaboración</c:v>
                      </c:pt>
                      <c:pt idx="5">
                        <c:v>Diseño y Desarrollo de la Capacitación del Profesorado de la República Dominicana</c:v>
                      </c:pt>
                      <c:pt idx="6">
                        <c:v>Nuestra Tierra  (RD) Necesita de tus Buenas Acciones</c:v>
                      </c:pt>
                      <c:pt idx="7">
                        <c:v>Detección de Necesidades Formativas Docentes</c:v>
                      </c:pt>
                      <c:pt idx="8">
                        <c:v>Comprensión Lectora y expresión escrita</c:v>
                      </c:pt>
                      <c:pt idx="9">
                        <c:v>Rol del Orientador y Psicologo en el Centro Educativo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2022'!$D$82:$D$91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2.2152168356479509E-2</c:v>
                      </c:pt>
                      <c:pt idx="1">
                        <c:v>1.704012950498424E-2</c:v>
                      </c:pt>
                      <c:pt idx="2">
                        <c:v>1.704012950498424E-2</c:v>
                      </c:pt>
                      <c:pt idx="3">
                        <c:v>3.2376246059470051E-2</c:v>
                      </c:pt>
                      <c:pt idx="4">
                        <c:v>1.2780097128738179E-2</c:v>
                      </c:pt>
                      <c:pt idx="5">
                        <c:v>1.0224077702990543E-3</c:v>
                      </c:pt>
                      <c:pt idx="6">
                        <c:v>0.85200647524921191</c:v>
                      </c:pt>
                      <c:pt idx="7">
                        <c:v>5.1120388514952712E-3</c:v>
                      </c:pt>
                      <c:pt idx="8">
                        <c:v>2.1300161881230299E-3</c:v>
                      </c:pt>
                      <c:pt idx="9">
                        <c:v>3.8340291386214538E-2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EE7A-41E7-8736-D8C650FBC04C}"/>
                  </c:ext>
                </c:extLst>
              </c15:ser>
            </c15:filteredBarSeries>
          </c:ext>
        </c:extLst>
      </c:bar3DChart>
      <c:valAx>
        <c:axId val="101191208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11910992"/>
        <c:crosses val="autoZero"/>
        <c:crossBetween val="between"/>
      </c:valAx>
      <c:catAx>
        <c:axId val="1011910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2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   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según Eje Geográfico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2022'!$B$179:$B$183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'Año 2022'!$C$179:$C$183</c:f>
              <c:numCache>
                <c:formatCode>_-* #,##0_-;\-* #,##0_-;_-* "-"??_-;_-@_-</c:formatCode>
                <c:ptCount val="5"/>
                <c:pt idx="0">
                  <c:v>11918</c:v>
                </c:pt>
                <c:pt idx="1">
                  <c:v>511</c:v>
                </c:pt>
                <c:pt idx="2">
                  <c:v>529</c:v>
                </c:pt>
                <c:pt idx="3">
                  <c:v>1121</c:v>
                </c:pt>
                <c:pt idx="4">
                  <c:v>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E0-48AD-8FAC-087086946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1905008"/>
        <c:axId val="10119077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2022'!$B$179:$B$183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2022'!$D$179:$D$183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0.79697739735187911</c:v>
                      </c:pt>
                      <c:pt idx="1">
                        <c:v>3.4171459141366857E-2</c:v>
                      </c:pt>
                      <c:pt idx="2">
                        <c:v>3.5375150461415004E-2</c:v>
                      </c:pt>
                      <c:pt idx="3">
                        <c:v>7.4963220542998532E-2</c:v>
                      </c:pt>
                      <c:pt idx="4">
                        <c:v>5.8512772502340514E-2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F3E0-48AD-8FAC-087086946337}"/>
                  </c:ext>
                </c:extLst>
              </c15:ser>
            </c15:filteredBarSeries>
          </c:ext>
        </c:extLst>
      </c:barChart>
      <c:catAx>
        <c:axId val="101190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07728"/>
        <c:crosses val="autoZero"/>
        <c:auto val="1"/>
        <c:lblAlgn val="ctr"/>
        <c:lblOffset val="100"/>
        <c:noMultiLvlLbl val="0"/>
      </c:catAx>
      <c:valAx>
        <c:axId val="101190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0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Inicial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2022'!$B$194:$B$198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'Año 2022'!$C$194:$C$198</c:f>
              <c:numCache>
                <c:formatCode>General</c:formatCode>
                <c:ptCount val="5"/>
                <c:pt idx="0">
                  <c:v>59</c:v>
                </c:pt>
                <c:pt idx="1">
                  <c:v>15</c:v>
                </c:pt>
                <c:pt idx="2">
                  <c:v>42</c:v>
                </c:pt>
                <c:pt idx="3">
                  <c:v>12</c:v>
                </c:pt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D-4CBD-9F26-C4787818C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1908816"/>
        <c:axId val="10119104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2022'!$B$194:$B$198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2022'!$D$194:$D$198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0.39597315436241609</c:v>
                      </c:pt>
                      <c:pt idx="1">
                        <c:v>0.10067114093959731</c:v>
                      </c:pt>
                      <c:pt idx="2">
                        <c:v>0.28187919463087246</c:v>
                      </c:pt>
                      <c:pt idx="3">
                        <c:v>8.0536912751677847E-2</c:v>
                      </c:pt>
                      <c:pt idx="4">
                        <c:v>0.14093959731543623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256D-4CBD-9F26-C4787818C535}"/>
                  </c:ext>
                </c:extLst>
              </c15:ser>
            </c15:filteredBarSeries>
          </c:ext>
        </c:extLst>
      </c:barChart>
      <c:catAx>
        <c:axId val="101190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0448"/>
        <c:crosses val="autoZero"/>
        <c:auto val="1"/>
        <c:lblAlgn val="ctr"/>
        <c:lblOffset val="100"/>
        <c:noMultiLvlLbl val="0"/>
      </c:catAx>
      <c:valAx>
        <c:axId val="101191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0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2022'!$B$209:$B$213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'Año 2022'!$C$209:$C$213</c:f>
              <c:numCache>
                <c:formatCode>_-* #,##0_-;\-* #,##0_-;_-* "-"??_-;_-@_-</c:formatCode>
                <c:ptCount val="5"/>
                <c:pt idx="0">
                  <c:v>11768</c:v>
                </c:pt>
                <c:pt idx="1">
                  <c:v>382</c:v>
                </c:pt>
                <c:pt idx="2">
                  <c:v>366</c:v>
                </c:pt>
                <c:pt idx="3">
                  <c:v>956</c:v>
                </c:pt>
                <c:pt idx="4">
                  <c:v>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DD-4989-9DA5-F5E67605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1912624"/>
        <c:axId val="10119148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2022'!$B$209:$B$213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2022'!$D$209:$D$213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0.82403193053707724</c:v>
                      </c:pt>
                      <c:pt idx="1">
                        <c:v>2.6748827112947272E-2</c:v>
                      </c:pt>
                      <c:pt idx="2">
                        <c:v>2.5628457390939011E-2</c:v>
                      </c:pt>
                      <c:pt idx="3">
                        <c:v>6.6942090889993699E-2</c:v>
                      </c:pt>
                      <c:pt idx="4">
                        <c:v>5.6648694069042785E-2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2DD-4989-9DA5-F5E67605363C}"/>
                  </c:ext>
                </c:extLst>
              </c15:ser>
            </c15:filteredBarSeries>
          </c:ext>
        </c:extLst>
      </c:barChart>
      <c:catAx>
        <c:axId val="101191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4800"/>
        <c:crosses val="autoZero"/>
        <c:auto val="1"/>
        <c:lblAlgn val="ctr"/>
        <c:lblOffset val="100"/>
        <c:noMultiLvlLbl val="0"/>
      </c:catAx>
      <c:valAx>
        <c:axId val="101191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Posgrado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2022'!$B$225:$B$229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'Año 2022'!$C$225:$C$229</c:f>
              <c:numCache>
                <c:formatCode>_-* #,##0_-;\-* #,##0_-;_-* "-"??_-;_-@_-</c:formatCode>
                <c:ptCount val="5"/>
                <c:pt idx="0">
                  <c:v>91</c:v>
                </c:pt>
                <c:pt idx="1">
                  <c:v>114</c:v>
                </c:pt>
                <c:pt idx="2">
                  <c:v>121</c:v>
                </c:pt>
                <c:pt idx="3">
                  <c:v>153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5C-4880-A8AE-7522EFE7E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1909904"/>
        <c:axId val="10119055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2022'!$B$225:$B$229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2022'!$D$225:$D$229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0.17366412213740459</c:v>
                      </c:pt>
                      <c:pt idx="1">
                        <c:v>0.21755725190839695</c:v>
                      </c:pt>
                      <c:pt idx="2">
                        <c:v>0.23091603053435114</c:v>
                      </c:pt>
                      <c:pt idx="3">
                        <c:v>0.2919847328244275</c:v>
                      </c:pt>
                      <c:pt idx="4">
                        <c:v>8.5877862595419852E-2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E25C-4880-A8AE-7522EFE7E352}"/>
                  </c:ext>
                </c:extLst>
              </c15:ser>
            </c15:filteredBarSeries>
          </c:ext>
        </c:extLst>
      </c:barChart>
      <c:catAx>
        <c:axId val="101190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05552"/>
        <c:crosses val="autoZero"/>
        <c:auto val="1"/>
        <c:lblAlgn val="ctr"/>
        <c:lblOffset val="100"/>
        <c:noMultiLvlLbl val="0"/>
      </c:catAx>
      <c:valAx>
        <c:axId val="101190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0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 vs Meta del año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22414090588201577"/>
          <c:y val="5.69800569800569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74567692416863"/>
          <c:y val="0.29777082488984646"/>
          <c:w val="0.82977230928154055"/>
          <c:h val="0.48222245027190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2022'!$B$111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2022'!$A$112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'Año 2022'!$B$112</c:f>
              <c:numCache>
                <c:formatCode>_-* #,##0_-;\-* #,##0_-;_-* "-"??_-;_-@_-</c:formatCode>
                <c:ptCount val="1"/>
                <c:pt idx="0">
                  <c:v>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44-4BE5-8C87-07D240C2B132}"/>
            </c:ext>
          </c:extLst>
        </c:ser>
        <c:ser>
          <c:idx val="1"/>
          <c:order val="1"/>
          <c:tx>
            <c:strRef>
              <c:f>'Año 2022'!$C$111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2022'!$A$112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'Año 2022'!$C$112</c:f>
              <c:numCache>
                <c:formatCode>_-* #,##0_-;\-* #,##0_-;_-* "-"??_-;_-@_-</c:formatCode>
                <c:ptCount val="1"/>
                <c:pt idx="0">
                  <c:v>430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B44-4BE5-8C87-07D240C2B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1918064"/>
        <c:axId val="1011906096"/>
      </c:barChart>
      <c:catAx>
        <c:axId val="101191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06096"/>
        <c:crosses val="autoZero"/>
        <c:auto val="1"/>
        <c:lblAlgn val="ctr"/>
        <c:lblOffset val="100"/>
        <c:noMultiLvlLbl val="0"/>
      </c:catAx>
      <c:valAx>
        <c:axId val="101190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 % Docentes Becados por Tipo de Programa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0522618848657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036025810874422E-2"/>
          <c:y val="0.19029666349097984"/>
          <c:w val="0.96396397418912561"/>
          <c:h val="0.43328728708766717"/>
        </c:manualLayout>
      </c:layout>
      <c:pie3DChart>
        <c:varyColors val="1"/>
        <c:ser>
          <c:idx val="1"/>
          <c:order val="1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C3-4BFF-B26A-79F046673965}"/>
              </c:ext>
            </c:extLst>
          </c:dPt>
          <c:dPt>
            <c:idx val="1"/>
            <c:bubble3D val="0"/>
            <c:explosion val="119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976-4CE4-AE46-613085D7BD9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C3-4BFF-B26A-79F046673965}"/>
              </c:ext>
            </c:extLst>
          </c:dPt>
          <c:dPt>
            <c:idx val="3"/>
            <c:bubble3D val="0"/>
            <c:explosion val="35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B976-4CE4-AE46-613085D7BD9D}"/>
              </c:ext>
            </c:extLst>
          </c:dPt>
          <c:dLbls>
            <c:dLbl>
              <c:idx val="0"/>
              <c:layout>
                <c:manualLayout>
                  <c:x val="2.1866064590745599E-2"/>
                  <c:y val="6.24135268246067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C3-4BFF-B26A-79F0466739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70399497652127E-2"/>
                  <c:y val="3.99859968951535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C3-4BFF-B26A-79F0466739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446324055806471E-2"/>
                  <c:y val="-7.1161828293113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976-4CE4-AE46-613085D7BD9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'Año 2022'!$B$153:$C$156</c:f>
              <c:multiLvlStrCache>
                <c:ptCount val="4"/>
                <c:lvl>
                  <c:pt idx="0">
                    <c:v>Licenciaturas</c:v>
                  </c:pt>
                  <c:pt idx="1">
                    <c:v>Diplomados, Talleres, Congresos, Cursos y Seminarios.</c:v>
                  </c:pt>
                  <c:pt idx="2">
                    <c:v>Estrategia de Formación Continua Centrada en la Escuela (EFCCE)</c:v>
                  </c:pt>
                  <c:pt idx="3">
                    <c:v>Especialidades, maestrías y doctorados</c:v>
                  </c:pt>
                </c:lvl>
                <c:lvl>
                  <c:pt idx="0">
                    <c:v>Formación Inicial</c:v>
                  </c:pt>
                  <c:pt idx="1">
                    <c:v>Formación Continua</c:v>
                  </c:pt>
                  <c:pt idx="3">
                    <c:v>Posgrado</c:v>
                  </c:pt>
                </c:lvl>
              </c:multiLvlStrCache>
            </c:multiLvlStrRef>
          </c:cat>
          <c:val>
            <c:numRef>
              <c:f>'Año 2022'!$E$153:$E$156</c:f>
              <c:numCache>
                <c:formatCode>0.0%</c:formatCode>
                <c:ptCount val="4"/>
                <c:pt idx="0">
                  <c:v>9.930685150626499E-3</c:v>
                </c:pt>
                <c:pt idx="1">
                  <c:v>0.95181284990669157</c:v>
                </c:pt>
                <c:pt idx="2">
                  <c:v>3.3324446814182885E-3</c:v>
                </c:pt>
                <c:pt idx="3">
                  <c:v>3.4924020261263664E-2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976-4CE4-AE46-613085D7B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explosion val="37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B976-4CE4-AE46-613085D7BD9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B976-4CE4-AE46-613085D7BD9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B976-4CE4-AE46-613085D7BD9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B976-4CE4-AE46-613085D7BD9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'Año 2022'!$B$153:$C$156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Licenciaturas</c:v>
                        </c:pt>
                        <c:pt idx="1">
                          <c:v>Diplomados, Talleres, Congresos, Cursos y Seminarios.</c:v>
                        </c:pt>
                        <c:pt idx="2">
                          <c:v>Estrategia de Formación Continua Centrada en la Escuela (EFCCE)</c:v>
                        </c:pt>
                        <c:pt idx="3">
                          <c:v>Especialidades, maestrías y doctorados</c:v>
                        </c:pt>
                      </c:lvl>
                      <c:lvl>
                        <c:pt idx="0">
                          <c:v>Formación Inicial</c:v>
                        </c:pt>
                        <c:pt idx="1">
                          <c:v>Formación Continua</c:v>
                        </c:pt>
                        <c:pt idx="3">
                          <c:v>Posgrado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2022'!$D$153:$D$156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4"/>
                      <c:pt idx="0" formatCode="General">
                        <c:v>149</c:v>
                      </c:pt>
                      <c:pt idx="1">
                        <c:v>14281</c:v>
                      </c:pt>
                      <c:pt idx="2" formatCode="General">
                        <c:v>50</c:v>
                      </c:pt>
                      <c:pt idx="3">
                        <c:v>524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B976-4CE4-AE46-613085D7BD9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553654946824161E-2"/>
          <c:y val="0.61467152748109322"/>
          <c:w val="0.94037768592532145"/>
          <c:h val="0.38532847251890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Continua- Apertura</a:t>
            </a:r>
            <a:r>
              <a:rPr lang="en-US" sz="1000" b="1" baseline="0">
                <a:solidFill>
                  <a:sysClr val="windowText" lastClr="000000"/>
                </a:solidFill>
              </a:rPr>
              <a:t> Programas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</a:t>
            </a:r>
            <a:r>
              <a:rPr lang="en-US" sz="1000" b="1" baseline="0">
                <a:solidFill>
                  <a:sysClr val="windowText" lastClr="000000"/>
                </a:solidFill>
              </a:rPr>
              <a:t> por modalidad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5846659167604049"/>
          <c:y val="1.843317972350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4077882644061455"/>
          <c:y val="0.32406142145617622"/>
          <c:w val="0.73687481139758315"/>
          <c:h val="0.43227726455452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2022'!$C$51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plosion val="21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A24-4DF1-B3E6-84652ED4F02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A24-4DF1-B3E6-84652ED4F0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24-4DF1-B3E6-84652ED4F022}"/>
              </c:ext>
            </c:extLst>
          </c:dPt>
          <c:dLbls>
            <c:dLbl>
              <c:idx val="0"/>
              <c:layout>
                <c:manualLayout>
                  <c:x val="0"/>
                  <c:y val="2.4691358024691357E-2"/>
                </c:manualLayout>
              </c:layout>
              <c:tx>
                <c:rich>
                  <a:bodyPr/>
                  <a:lstStyle/>
                  <a:p>
                    <a:fld id="{BC0A5E00-A869-4050-B41C-B9E05A363B24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24-4DF1-B3E6-84652ED4F02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3578338808974056E-3"/>
                  <c:y val="1.5233595800524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54FF6A-B08C-4BEB-9777-651A367D22CB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A24-4DF1-B3E6-84652ED4F022}"/>
                </c:ext>
                <c:ext xmlns:c15="http://schemas.microsoft.com/office/drawing/2012/chart" uri="{CE6537A1-D6FC-4f65-9D91-7224C49458BB}">
                  <c15:layout>
                    <c:manualLayout>
                      <c:w val="9.0492795937536938E-2"/>
                      <c:h val="4.5968309516865945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7727527463018257E-4"/>
                  <c:y val="7.42243608437833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AE9D3F9-FDE4-4B5F-856F-C43ABD9F0075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A24-4DF1-B3E6-84652ED4F022}"/>
                </c:ext>
                <c:ext xmlns:c15="http://schemas.microsoft.com/office/drawing/2012/chart" uri="{CE6537A1-D6FC-4f65-9D91-7224C49458BB}">
                  <c15:layout>
                    <c:manualLayout>
                      <c:w val="0.134247619047619"/>
                      <c:h val="0.15351790703581408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2022'!$B$52:$B$54</c:f>
              <c:strCache>
                <c:ptCount val="3"/>
                <c:pt idx="0">
                  <c:v>Diplomados</c:v>
                </c:pt>
                <c:pt idx="1">
                  <c:v>EFCCE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'Año 2022'!$C$52:$C$54</c:f>
              <c:numCache>
                <c:formatCode>General</c:formatCode>
                <c:ptCount val="3"/>
                <c:pt idx="0" formatCode="_-* #,##0_-;\-* #,##0_-;_-* &quot;-&quot;??_-;_-@_-">
                  <c:v>2544</c:v>
                </c:pt>
                <c:pt idx="1">
                  <c:v>50</c:v>
                </c:pt>
                <c:pt idx="2" formatCode="_-* #,##0_-;\-* #,##0_-;_-* &quot;-&quot;??_-;_-@_-">
                  <c:v>11737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4-4DF1-B3E6-84652ED4F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3709184"/>
        <c:axId val="733702112"/>
      </c:barChart>
      <c:catAx>
        <c:axId val="7337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702112"/>
        <c:crosses val="autoZero"/>
        <c:auto val="1"/>
        <c:lblAlgn val="ctr"/>
        <c:lblOffset val="100"/>
        <c:noMultiLvlLbl val="0"/>
      </c:catAx>
      <c:valAx>
        <c:axId val="73370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70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que concluyeron la formación, por Tipo de Programa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60522618848657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333329550023534"/>
          <c:y val="0.27810719362203701"/>
          <c:w val="0.76216222964822877"/>
          <c:h val="0.32803976426023668"/>
        </c:manualLayout>
      </c:layout>
      <c:bar3DChart>
        <c:barDir val="col"/>
        <c:grouping val="clustered"/>
        <c:varyColors val="0"/>
        <c:ser>
          <c:idx val="1"/>
          <c:order val="1"/>
          <c:spPr>
            <a:solidFill>
              <a:srgbClr val="00B05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C40-452F-BBF3-3D0F0A129A70}"/>
              </c:ext>
            </c:extLst>
          </c:dPt>
          <c:dPt>
            <c:idx val="1"/>
            <c:invertIfNegative val="0"/>
            <c:bubble3D val="0"/>
            <c:explosion val="54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40-452F-BBF3-3D0F0A129A7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40-452F-BBF3-3D0F0A129A70}"/>
              </c:ext>
            </c:extLst>
          </c:dPt>
          <c:dLbls>
            <c:dLbl>
              <c:idx val="0"/>
              <c:layout>
                <c:manualLayout>
                  <c:x val="-4.5286218263114632E-4"/>
                  <c:y val="-3.70192187515023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C40-452F-BBF3-3D0F0A129A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828820648699474E-2"/>
                  <c:y val="-3.9072039072039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C40-452F-BBF3-3D0F0A129A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064105536183438E-2"/>
                  <c:y val="-1.07686539182601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C40-452F-BBF3-3D0F0A129A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'Año 2022'!$B$166:$C$168</c15:sqref>
                  </c15:fullRef>
                  <c15:levelRef>
                    <c15:sqref>'Año 2022'!$B$166:$B$168</c15:sqref>
                  </c15:levelRef>
                </c:ext>
              </c:extLst>
              <c:f>'Año 2022'!$B$166:$B$168</c:f>
              <c:strCache>
                <c:ptCount val="3"/>
                <c:pt idx="0">
                  <c:v>Formación Inicial</c:v>
                </c:pt>
                <c:pt idx="1">
                  <c:v>Formación Continua</c:v>
                </c:pt>
                <c:pt idx="2">
                  <c:v>Posgrado</c:v>
                </c:pt>
              </c:strCache>
            </c:strRef>
          </c:cat>
          <c:val>
            <c:numRef>
              <c:f>'Año 2022'!$E$166:$E$168</c:f>
              <c:numCache>
                <c:formatCode>0.0%</c:formatCode>
                <c:ptCount val="3"/>
                <c:pt idx="0" formatCode="0.00%">
                  <c:v>5.1523627263359338E-3</c:v>
                </c:pt>
                <c:pt idx="1">
                  <c:v>0.96201972618872367</c:v>
                </c:pt>
                <c:pt idx="2">
                  <c:v>3.2827911084940382E-2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C40-452F-BBF3-3D0F0A129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011909360"/>
        <c:axId val="101191153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00B0F0"/>
                  </a:solidFill>
                  <a:ln w="25400">
                    <a:solidFill>
                      <a:schemeClr val="lt1"/>
                    </a:solidFill>
                  </a:ln>
                  <a:effectLst/>
                  <a:sp3d contourW="25400">
                    <a:contourClr>
                      <a:schemeClr val="lt1"/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2">
                        <a:lumMod val="75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EC40-452F-BBF3-3D0F0A129A70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00B0F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EC40-452F-BBF3-3D0F0A129A70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EC40-452F-BBF3-3D0F0A129A7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3.0629203198069603E-2"/>
                        <c:y val="2.59552351888417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EC40-452F-BBF3-3D0F0A129A70}"/>
                      </c:ext>
                      <c:ext uri="{CE6537A1-D6FC-4f65-9D91-7224C49458BB}"/>
                    </c:extLst>
                  </c:dLbl>
                  <c:dLbl>
                    <c:idx val="2"/>
                    <c:layout>
                      <c:manualLayout>
                        <c:x val="-2.0619984217923183E-3"/>
                        <c:y val="3.381160292609577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EC40-452F-BBF3-3D0F0A129A70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'Año 2022'!$B$166:$C$168</c15:sqref>
                        </c15:fullRef>
                        <c15:levelRef>
                          <c15:sqref>'Año 2022'!$B$166:$B$168</c15:sqref>
                        </c15:levelRef>
                        <c15:formulaRef>
                          <c15:sqref>'Año 2022'!$B$166:$B$168</c15:sqref>
                        </c15:formulaRef>
                      </c:ext>
                    </c:extLst>
                    <c:strCache>
                      <c:ptCount val="3"/>
                      <c:pt idx="0">
                        <c:v>Formación Inicial</c:v>
                      </c:pt>
                      <c:pt idx="1">
                        <c:v>Formación Continua</c:v>
                      </c:pt>
                      <c:pt idx="2">
                        <c:v>Posgrado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2022'!$D$166:$D$168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 formatCode="General">
                        <c:v>35</c:v>
                      </c:pt>
                      <c:pt idx="1">
                        <c:v>6535</c:v>
                      </c:pt>
                      <c:pt idx="2" formatCode="General">
                        <c:v>223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EC40-452F-BBF3-3D0F0A129A70}"/>
                  </c:ext>
                </c:extLst>
              </c15:ser>
            </c15:filteredBarSeries>
          </c:ext>
        </c:extLst>
      </c:bar3DChart>
      <c:catAx>
        <c:axId val="101190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1536"/>
        <c:crosses val="autoZero"/>
        <c:auto val="1"/>
        <c:lblAlgn val="ctr"/>
        <c:lblOffset val="100"/>
        <c:noMultiLvlLbl val="0"/>
      </c:catAx>
      <c:valAx>
        <c:axId val="101191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0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Inicial - 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% Distribución de bachilleres becados en licenciaturas</a:t>
            </a:r>
            <a:r>
              <a:rPr lang="es-DO" sz="1000" b="1" i="0" baseline="0">
                <a:effectLst/>
              </a:rPr>
              <a:t> por</a:t>
            </a:r>
            <a:r>
              <a:rPr lang="en-US" sz="1000" b="1" i="0" baseline="0">
                <a:effectLst/>
              </a:rPr>
              <a:t>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9684062098620655"/>
          <c:y val="1.90930513247887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0274501591556374"/>
          <c:y val="0.29780858178011732"/>
          <c:w val="0.64839867091081704"/>
          <c:h val="0.4931747494019064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'Año 2022'!$D$23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43641835966892401"/>
                  <c:y val="1.684210154063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B5-46CF-A615-8F049FD4F3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48031496062979E-2"/>
                  <c:y val="5.6140338468773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FB5-46CF-A615-8F049FD4F3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3978332495670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FB5-46CF-A615-8F049FD4F3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985815602836232E-3"/>
                  <c:y val="-5.9497050048231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B26-4DB7-872B-D2C38A7AE6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'Año 2022'!$B$24:$B$29</c:f>
              <c:strCache>
                <c:ptCount val="6"/>
                <c:pt idx="0">
                  <c:v>Biología</c:v>
                </c:pt>
                <c:pt idx="1">
                  <c:v>Matemáticas</c:v>
                </c:pt>
                <c:pt idx="2">
                  <c:v>Inglés</c:v>
                </c:pt>
                <c:pt idx="3">
                  <c:v>Lengua Española</c:v>
                </c:pt>
                <c:pt idx="4">
                  <c:v>Educación Primer Ciclo</c:v>
                </c:pt>
                <c:pt idx="5">
                  <c:v>Educación Inicial</c:v>
                </c:pt>
              </c:strCache>
            </c:strRef>
          </c:cat>
          <c:val>
            <c:numRef>
              <c:f>'Año 2022'!$D$24:$D$29</c:f>
              <c:numCache>
                <c:formatCode>0.00%</c:formatCode>
                <c:ptCount val="6"/>
                <c:pt idx="0">
                  <c:v>0.34899328859060402</c:v>
                </c:pt>
                <c:pt idx="1">
                  <c:v>0.36912751677852351</c:v>
                </c:pt>
                <c:pt idx="2">
                  <c:v>4.6979865771812082E-2</c:v>
                </c:pt>
                <c:pt idx="3">
                  <c:v>7.3825503355704702E-2</c:v>
                </c:pt>
                <c:pt idx="4">
                  <c:v>9.3959731543624164E-2</c:v>
                </c:pt>
                <c:pt idx="5">
                  <c:v>6.7114093959731544E-2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FB5-46CF-A615-8F049FD4F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1916432"/>
        <c:axId val="10119131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2022'!$C$23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2022'!$B$24:$B$29</c15:sqref>
                        </c15:formulaRef>
                      </c:ext>
                    </c:extLst>
                    <c:strCache>
                      <c:ptCount val="6"/>
                      <c:pt idx="0">
                        <c:v>Biología</c:v>
                      </c:pt>
                      <c:pt idx="1">
                        <c:v>Matemáticas</c:v>
                      </c:pt>
                      <c:pt idx="2">
                        <c:v>Inglés</c:v>
                      </c:pt>
                      <c:pt idx="3">
                        <c:v>Lengua Española</c:v>
                      </c:pt>
                      <c:pt idx="4">
                        <c:v>Educación Primer Ciclo</c:v>
                      </c:pt>
                      <c:pt idx="5">
                        <c:v>Educación Inicial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2022'!$C$24:$C$29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52</c:v>
                      </c:pt>
                      <c:pt idx="1">
                        <c:v>55</c:v>
                      </c:pt>
                      <c:pt idx="2">
                        <c:v>7</c:v>
                      </c:pt>
                      <c:pt idx="3">
                        <c:v>11</c:v>
                      </c:pt>
                      <c:pt idx="4">
                        <c:v>14</c:v>
                      </c:pt>
                      <c:pt idx="5">
                        <c:v>10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4FB5-46CF-A615-8F049FD4F3AD}"/>
                  </c:ext>
                </c:extLst>
              </c15:ser>
            </c15:filteredBarSeries>
          </c:ext>
        </c:extLst>
      </c:barChart>
      <c:catAx>
        <c:axId val="101191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3168"/>
        <c:crosses val="autoZero"/>
        <c:auto val="1"/>
        <c:lblAlgn val="ctr"/>
        <c:lblOffset val="100"/>
        <c:noMultiLvlLbl val="0"/>
      </c:catAx>
      <c:valAx>
        <c:axId val="10119131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01191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413497514938289"/>
          <c:y val="0.81569285591125928"/>
          <c:w val="7.8113028424638409E-2"/>
          <c:h val="8.2117363066842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Diplomados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% Docentes becados en diplomados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772475516094395"/>
          <c:y val="2.6679158595875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223320881382264"/>
          <c:y val="0.21212414881561018"/>
          <c:w val="0.52095033149006709"/>
          <c:h val="0.73144482032897107"/>
        </c:manualLayout>
      </c:layout>
      <c:bar3DChart>
        <c:barDir val="bar"/>
        <c:grouping val="clustered"/>
        <c:varyColors val="0"/>
        <c:ser>
          <c:idx val="1"/>
          <c:order val="1"/>
          <c:tx>
            <c:strRef>
              <c:f>'Año 2022'!$D$66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981268990159185E-2"/>
                  <c:y val="4.1862878306918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00-43CF-9B50-774CD39263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981268990159252E-2"/>
                  <c:y val="-4.1862878306920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00-43CF-9B50-774CD39263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962537980318504E-2"/>
                  <c:y val="-8.3725756613840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2FC-41D6-9BC2-23CC848328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'Año 2022'!$B$67:$B$75</c:f>
              <c:strCache>
                <c:ptCount val="9"/>
                <c:pt idx="0">
                  <c:v>TIC´s Informatica</c:v>
                </c:pt>
                <c:pt idx="1">
                  <c:v>Innovación Educativa y Gamificación para Profesores de Música y Artes</c:v>
                </c:pt>
                <c:pt idx="2">
                  <c:v>Formación Humana y _Religiosa</c:v>
                </c:pt>
                <c:pt idx="3">
                  <c:v>Coaching para Docentes</c:v>
                </c:pt>
                <c:pt idx="4">
                  <c:v>Evaluación por Competencias y Gestión Liderazgo efectivo</c:v>
                </c:pt>
                <c:pt idx="5">
                  <c:v>Intervención Psicopedagógica</c:v>
                </c:pt>
                <c:pt idx="6">
                  <c:v>Neurociencia Cognitiva y Trastornos Cognitivos proceso de Enseñanza aprendizaje</c:v>
                </c:pt>
                <c:pt idx="7">
                  <c:v>Ética y Construcción Ciudadana</c:v>
                </c:pt>
                <c:pt idx="8">
                  <c:v>EFCCE</c:v>
                </c:pt>
              </c:strCache>
            </c:strRef>
          </c:cat>
          <c:val>
            <c:numRef>
              <c:f>'Año 2022'!$D$67:$D$75</c:f>
              <c:numCache>
                <c:formatCode>0.00%</c:formatCode>
                <c:ptCount val="9"/>
                <c:pt idx="0">
                  <c:v>0.45643793369313801</c:v>
                </c:pt>
                <c:pt idx="1">
                  <c:v>3.0840400925212029E-2</c:v>
                </c:pt>
                <c:pt idx="2">
                  <c:v>3.0840400925212029E-2</c:v>
                </c:pt>
                <c:pt idx="3">
                  <c:v>0.1156515034695451</c:v>
                </c:pt>
                <c:pt idx="4">
                  <c:v>0.19275250578257516</c:v>
                </c:pt>
                <c:pt idx="5">
                  <c:v>6.1680801850424058E-2</c:v>
                </c:pt>
                <c:pt idx="6">
                  <c:v>5.782575173477255E-2</c:v>
                </c:pt>
                <c:pt idx="7">
                  <c:v>3.469545104086353E-2</c:v>
                </c:pt>
                <c:pt idx="8">
                  <c:v>1.9275250578257519E-2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100-43CF-9B50-774CD3926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915888"/>
        <c:axId val="101191371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2022'!$C$66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2022'!$B$67:$B$75</c15:sqref>
                        </c15:formulaRef>
                      </c:ext>
                    </c:extLst>
                    <c:strCache>
                      <c:ptCount val="9"/>
                      <c:pt idx="0">
                        <c:v>TIC´s Informatica</c:v>
                      </c:pt>
                      <c:pt idx="1">
                        <c:v>Innovación Educativa y Gamificación para Profesores de Música y Artes</c:v>
                      </c:pt>
                      <c:pt idx="2">
                        <c:v>Formación Humana y _Religiosa</c:v>
                      </c:pt>
                      <c:pt idx="3">
                        <c:v>Coaching para Docentes</c:v>
                      </c:pt>
                      <c:pt idx="4">
                        <c:v>Evaluación por Competencias y Gestión Liderazgo efectivo</c:v>
                      </c:pt>
                      <c:pt idx="5">
                        <c:v>Intervención Psicopedagógica</c:v>
                      </c:pt>
                      <c:pt idx="6">
                        <c:v>Neurociencia Cognitiva y Trastornos Cognitivos proceso de Enseñanza aprendizaje</c:v>
                      </c:pt>
                      <c:pt idx="7">
                        <c:v>Ética y Construcción Ciudadana</c:v>
                      </c:pt>
                      <c:pt idx="8">
                        <c:v>EFCCE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2022'!$C$67:$C$75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9"/>
                      <c:pt idx="0">
                        <c:v>1184</c:v>
                      </c:pt>
                      <c:pt idx="1">
                        <c:v>80</c:v>
                      </c:pt>
                      <c:pt idx="2">
                        <c:v>80</c:v>
                      </c:pt>
                      <c:pt idx="3">
                        <c:v>300</c:v>
                      </c:pt>
                      <c:pt idx="4">
                        <c:v>500</c:v>
                      </c:pt>
                      <c:pt idx="5">
                        <c:v>160</c:v>
                      </c:pt>
                      <c:pt idx="6">
                        <c:v>150</c:v>
                      </c:pt>
                      <c:pt idx="7">
                        <c:v>90</c:v>
                      </c:pt>
                      <c:pt idx="8">
                        <c:v>50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5100-43CF-9B50-774CD3926327}"/>
                  </c:ext>
                </c:extLst>
              </c15:ser>
            </c15:filteredBarSeries>
          </c:ext>
        </c:extLst>
      </c:bar3DChart>
      <c:valAx>
        <c:axId val="10119137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011915888"/>
        <c:crosses val="autoZero"/>
        <c:crossBetween val="between"/>
      </c:valAx>
      <c:catAx>
        <c:axId val="101191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3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 Talleres, Congresos, Cursos y Seminarios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179800884779594"/>
          <c:y val="1.6691733757999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8227059015996984"/>
          <c:y val="0.21483705161854769"/>
          <c:w val="0.61128452439380032"/>
          <c:h val="0.75698682195975509"/>
        </c:manualLayout>
      </c:layout>
      <c:bar3DChart>
        <c:barDir val="bar"/>
        <c:grouping val="clustered"/>
        <c:varyColors val="0"/>
        <c:ser>
          <c:idx val="1"/>
          <c:order val="1"/>
          <c:tx>
            <c:strRef>
              <c:f>'Año 2022'!$D$81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4669213096337063E-4"/>
                  <c:y val="-6.736581508097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2D-4B1C-ACD0-973CDAB836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6251413695239317E-3"/>
                  <c:y val="-1.510894107668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2D-4B1C-ACD0-973CDAB836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'Año 2022'!$B$82:$B$91</c:f>
              <c:strCache>
                <c:ptCount val="10"/>
                <c:pt idx="0">
                  <c:v>TIC´s Informatica</c:v>
                </c:pt>
                <c:pt idx="1">
                  <c:v>Gestión y Prevención de la Salud en los Centros Educativos</c:v>
                </c:pt>
                <c:pt idx="2">
                  <c:v>Geogebra</c:v>
                </c:pt>
                <c:pt idx="3">
                  <c:v>Legislación Educativa</c:v>
                </c:pt>
                <c:pt idx="4">
                  <c:v>Metodologías de Aprendizaje y Colaboración</c:v>
                </c:pt>
                <c:pt idx="5">
                  <c:v>Diseño y Desarrollo de la Capacitación del Profesorado de la República Dominicana</c:v>
                </c:pt>
                <c:pt idx="6">
                  <c:v>Nuestra Tierra  (RD) Necesita de tus Buenas Acciones</c:v>
                </c:pt>
                <c:pt idx="7">
                  <c:v>Detección de Necesidades Formativas Docentes</c:v>
                </c:pt>
                <c:pt idx="8">
                  <c:v>Comprensión Lectora y expresión escrita</c:v>
                </c:pt>
                <c:pt idx="9">
                  <c:v>Rol del Orientador y Psicologo en el Centro Educativo</c:v>
                </c:pt>
              </c:strCache>
            </c:strRef>
          </c:cat>
          <c:val>
            <c:numRef>
              <c:f>'Año 2022'!$D$82:$D$91</c:f>
              <c:numCache>
                <c:formatCode>0.00%</c:formatCode>
                <c:ptCount val="10"/>
                <c:pt idx="0">
                  <c:v>2.2152168356479509E-2</c:v>
                </c:pt>
                <c:pt idx="1">
                  <c:v>1.704012950498424E-2</c:v>
                </c:pt>
                <c:pt idx="2">
                  <c:v>1.704012950498424E-2</c:v>
                </c:pt>
                <c:pt idx="3">
                  <c:v>3.2376246059470051E-2</c:v>
                </c:pt>
                <c:pt idx="4">
                  <c:v>1.2780097128738179E-2</c:v>
                </c:pt>
                <c:pt idx="5">
                  <c:v>1.0224077702990543E-3</c:v>
                </c:pt>
                <c:pt idx="6">
                  <c:v>0.85200647524921191</c:v>
                </c:pt>
                <c:pt idx="7">
                  <c:v>5.1120388514952712E-3</c:v>
                </c:pt>
                <c:pt idx="8">
                  <c:v>2.1300161881230299E-3</c:v>
                </c:pt>
                <c:pt idx="9">
                  <c:v>3.8340291386214538E-2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2D-4B1C-ACD0-973CDAB83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gapDepth val="172"/>
        <c:shape val="box"/>
        <c:axId val="1011918608"/>
        <c:axId val="101191697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2022'!$C$81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2022'!$B$82:$B$91</c15:sqref>
                        </c15:formulaRef>
                      </c:ext>
                    </c:extLst>
                    <c:strCache>
                      <c:ptCount val="10"/>
                      <c:pt idx="0">
                        <c:v>TIC´s Informatica</c:v>
                      </c:pt>
                      <c:pt idx="1">
                        <c:v>Gestión y Prevención de la Salud en los Centros Educativos</c:v>
                      </c:pt>
                      <c:pt idx="2">
                        <c:v>Geogebra</c:v>
                      </c:pt>
                      <c:pt idx="3">
                        <c:v>Legislación Educativa</c:v>
                      </c:pt>
                      <c:pt idx="4">
                        <c:v>Metodologías de Aprendizaje y Colaboración</c:v>
                      </c:pt>
                      <c:pt idx="5">
                        <c:v>Diseño y Desarrollo de la Capacitación del Profesorado de la República Dominicana</c:v>
                      </c:pt>
                      <c:pt idx="6">
                        <c:v>Nuestra Tierra  (RD) Necesita de tus Buenas Acciones</c:v>
                      </c:pt>
                      <c:pt idx="7">
                        <c:v>Detección de Necesidades Formativas Docentes</c:v>
                      </c:pt>
                      <c:pt idx="8">
                        <c:v>Comprensión Lectora y expresión escrita</c:v>
                      </c:pt>
                      <c:pt idx="9">
                        <c:v>Rol del Orientador y Psicologo en el Centro Educativo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2022'!$C$82:$C$91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0"/>
                      <c:pt idx="0">
                        <c:v>260</c:v>
                      </c:pt>
                      <c:pt idx="1">
                        <c:v>200</c:v>
                      </c:pt>
                      <c:pt idx="2">
                        <c:v>200</c:v>
                      </c:pt>
                      <c:pt idx="3">
                        <c:v>380</c:v>
                      </c:pt>
                      <c:pt idx="4">
                        <c:v>150</c:v>
                      </c:pt>
                      <c:pt idx="5">
                        <c:v>12</c:v>
                      </c:pt>
                      <c:pt idx="6">
                        <c:v>10000</c:v>
                      </c:pt>
                      <c:pt idx="7">
                        <c:v>60</c:v>
                      </c:pt>
                      <c:pt idx="8">
                        <c:v>25</c:v>
                      </c:pt>
                      <c:pt idx="9">
                        <c:v>450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B2D-4B1C-ACD0-973CDAB83627}"/>
                  </c:ext>
                </c:extLst>
              </c15:ser>
            </c15:filteredBarSeries>
          </c:ext>
        </c:extLst>
      </c:bar3DChart>
      <c:valAx>
        <c:axId val="10119169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011918608"/>
        <c:crosses val="autoZero"/>
        <c:crossBetween val="between"/>
      </c:valAx>
      <c:catAx>
        <c:axId val="1011918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6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Posgrado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9768888229864912"/>
          <c:y val="2.3272663857633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871294089682947"/>
          <c:y val="0.17630334651543508"/>
          <c:w val="0.66319718564475927"/>
          <c:h val="0.75848504626116731"/>
        </c:manualLayout>
      </c:layout>
      <c:bar3D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1875403340259398E-3"/>
                  <c:y val="-2.6710369490496734E-3"/>
                </c:manualLayout>
              </c:layout>
              <c:tx>
                <c:rich>
                  <a:bodyPr/>
                  <a:lstStyle/>
                  <a:p>
                    <a:fld id="{83BD0622-F7C0-4C0A-83DB-77136064D3BC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r>
                      <a:rPr lang="en-US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9D1-4B2D-B393-7C8F154EE3C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2.3010519519842108E-3"/>
                  <c:y val="-1.0899860173984853E-2"/>
                </c:manualLayout>
              </c:layout>
              <c:tx>
                <c:rich>
                  <a:bodyPr/>
                  <a:lstStyle/>
                  <a:p>
                    <a:fld id="{07C4ECBA-2B15-4CCF-9598-B0823E6F1A48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r>
                      <a:rPr lang="en-US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9D1-4B2D-B393-7C8F154EE3C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'Año 2022'!$B$135:$B$143</c:f>
              <c:strCache>
                <c:ptCount val="9"/>
                <c:pt idx="0">
                  <c:v>Matemáticas</c:v>
                </c:pt>
                <c:pt idx="1">
                  <c:v>Estrategias Innovadoras de la Enseñanza</c:v>
                </c:pt>
                <c:pt idx="2">
                  <c:v>TIC´s Informática</c:v>
                </c:pt>
                <c:pt idx="3">
                  <c:v>Dirección y Gestión de Centros Educativos</c:v>
                </c:pt>
                <c:pt idx="4">
                  <c:v>Lingüística aplicada a la Enseñanza del idioma Español como lengua moderna</c:v>
                </c:pt>
                <c:pt idx="5">
                  <c:v>Geografía para Educadores</c:v>
                </c:pt>
                <c:pt idx="6">
                  <c:v>Inglés como Lengua Extranjera</c:v>
                </c:pt>
                <c:pt idx="7">
                  <c:v>Educación inclusiva para estudiante con discapacidad</c:v>
                </c:pt>
                <c:pt idx="8">
                  <c:v>Género y Política de Igualdad en Educación</c:v>
                </c:pt>
              </c:strCache>
            </c:strRef>
          </c:cat>
          <c:val>
            <c:numRef>
              <c:f>'Año 2022'!$D$135:$D$143</c:f>
              <c:numCache>
                <c:formatCode>0.00%</c:formatCode>
                <c:ptCount val="9"/>
                <c:pt idx="0">
                  <c:v>7.4427480916030533E-2</c:v>
                </c:pt>
                <c:pt idx="1">
                  <c:v>0.20610687022900764</c:v>
                </c:pt>
                <c:pt idx="2">
                  <c:v>0.19274809160305342</c:v>
                </c:pt>
                <c:pt idx="3">
                  <c:v>0.16793893129770993</c:v>
                </c:pt>
                <c:pt idx="4">
                  <c:v>7.4427480916030533E-2</c:v>
                </c:pt>
                <c:pt idx="5">
                  <c:v>7.8244274809160311E-2</c:v>
                </c:pt>
                <c:pt idx="6">
                  <c:v>7.061068702290077E-2</c:v>
                </c:pt>
                <c:pt idx="7">
                  <c:v>7.2519083969465645E-2</c:v>
                </c:pt>
                <c:pt idx="8">
                  <c:v>6.2977099236641215E-2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9D1-4B2D-B393-7C8F154EE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917520"/>
        <c:axId val="101191425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2022'!$B$135:$B$143</c15:sqref>
                        </c15:formulaRef>
                      </c:ext>
                    </c:extLst>
                    <c:strCache>
                      <c:ptCount val="9"/>
                      <c:pt idx="0">
                        <c:v>Matemáticas</c:v>
                      </c:pt>
                      <c:pt idx="1">
                        <c:v>Estrategias Innovadoras de la Enseñanza</c:v>
                      </c:pt>
                      <c:pt idx="2">
                        <c:v>TIC´s Informática</c:v>
                      </c:pt>
                      <c:pt idx="3">
                        <c:v>Dirección y Gestión de Centros Educativos</c:v>
                      </c:pt>
                      <c:pt idx="4">
                        <c:v>Lingüística aplicada a la Enseñanza del idioma Español como lengua moderna</c:v>
                      </c:pt>
                      <c:pt idx="5">
                        <c:v>Geografía para Educadores</c:v>
                      </c:pt>
                      <c:pt idx="6">
                        <c:v>Inglés como Lengua Extranjera</c:v>
                      </c:pt>
                      <c:pt idx="7">
                        <c:v>Educación inclusiva para estudiante con discapacidad</c:v>
                      </c:pt>
                      <c:pt idx="8">
                        <c:v>Género y Política de Igualdad en Educación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2022'!$C$135:$C$143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39</c:v>
                      </c:pt>
                      <c:pt idx="1">
                        <c:v>108</c:v>
                      </c:pt>
                      <c:pt idx="2">
                        <c:v>101</c:v>
                      </c:pt>
                      <c:pt idx="3">
                        <c:v>88</c:v>
                      </c:pt>
                      <c:pt idx="4">
                        <c:v>39</c:v>
                      </c:pt>
                      <c:pt idx="5">
                        <c:v>41</c:v>
                      </c:pt>
                      <c:pt idx="6">
                        <c:v>37</c:v>
                      </c:pt>
                      <c:pt idx="7">
                        <c:v>38</c:v>
                      </c:pt>
                      <c:pt idx="8">
                        <c:v>33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09D1-4B2D-B393-7C8F154EE3CA}"/>
                  </c:ext>
                </c:extLst>
              </c15:ser>
            </c15:filteredBarSeries>
          </c:ext>
        </c:extLst>
      </c:bar3DChart>
      <c:valAx>
        <c:axId val="1011914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011917520"/>
        <c:crosses val="autoZero"/>
        <c:crossBetween val="between"/>
      </c:valAx>
      <c:catAx>
        <c:axId val="101191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4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Formación Continua 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docentes</a:t>
            </a:r>
            <a:r>
              <a:rPr lang="en-US" sz="1000" b="1" baseline="0">
                <a:solidFill>
                  <a:sysClr val="windowText" lastClr="000000"/>
                </a:solidFill>
              </a:rPr>
              <a:t> becados vs Meta del año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7804051378198976"/>
          <c:y val="3.0751642621853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19959025497988E-2"/>
          <c:y val="0.27581614186585945"/>
          <c:w val="0.94180040974502011"/>
          <c:h val="0.40304976972218093"/>
        </c:manualLayout>
      </c:layout>
      <c:lineChart>
        <c:grouping val="standard"/>
        <c:varyColors val="0"/>
        <c:ser>
          <c:idx val="0"/>
          <c:order val="0"/>
          <c:tx>
            <c:strRef>
              <c:f>'Año 2022'!$B$42</c:f>
              <c:strCache>
                <c:ptCount val="1"/>
                <c:pt idx="0">
                  <c:v>Diplomados y Talleres, congresos, cursos y seminarios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1227742236366819"/>
                  <c:y val="-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 xmlns:c15="http://schemas.microsoft.com/office/drawing/2012/chart">
                <c:ext xmlns:c16="http://schemas.microsoft.com/office/drawing/2014/chart" uri="{C3380CC4-5D6E-409C-BE32-E72D297353CC}">
                  <c16:uniqueId val="{00000002-4313-4F69-890D-4CA2F446EA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852767875842327E-4"/>
                  <c:y val="1.4756400732927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 xmlns:c15="http://schemas.microsoft.com/office/drawing/2012/chart">
                <c:ext xmlns:c16="http://schemas.microsoft.com/office/drawing/2014/chart" uri="{C3380CC4-5D6E-409C-BE32-E72D297353CC}">
                  <c16:uniqueId val="{00000000-8F22-4DAC-A11C-4191192B0C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'Año 2022'!$C$41:$E$41</c15:sqref>
                  </c15:fullRef>
                </c:ext>
              </c:extLst>
              <c:f>'Año 2022'!$C$41:$D$41</c:f>
              <c:strCache>
                <c:ptCount val="2"/>
                <c:pt idx="0">
                  <c:v>Docentes Beneficiados</c:v>
                </c:pt>
                <c:pt idx="1">
                  <c:v>Meta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'Año 2022'!$C$42:$E$42</c15:sqref>
                  </c15:fullRef>
                </c:ext>
              </c:extLst>
              <c:f>'Año 2022'!$C$42:$D$42</c:f>
              <c:numCache>
                <c:formatCode>_-* #,##0_-;\-* #,##0_-;_-* "-"??_-;_-@_-</c:formatCode>
                <c:ptCount val="2"/>
                <c:pt idx="0">
                  <c:v>14281</c:v>
                </c:pt>
                <c:pt idx="1">
                  <c:v>8010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13-4F69-890D-4CA2F446EA0E}"/>
            </c:ext>
          </c:extLst>
        </c:ser>
        <c:ser>
          <c:idx val="1"/>
          <c:order val="1"/>
          <c:tx>
            <c:strRef>
              <c:f>'Año 2022'!$B$43</c:f>
              <c:strCache>
                <c:ptCount val="1"/>
                <c:pt idx="0">
                  <c:v>EFCCE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9117419081815294E-2"/>
                  <c:y val="-4.0251572327044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313-4F69-890D-4CA2F446EA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'Año 2022'!$C$41:$E$41</c15:sqref>
                  </c15:fullRef>
                </c:ext>
              </c:extLst>
              <c:f>'Año 2022'!$C$41:$D$41</c:f>
              <c:strCache>
                <c:ptCount val="2"/>
                <c:pt idx="0">
                  <c:v>Docentes Beneficiados</c:v>
                </c:pt>
                <c:pt idx="1">
                  <c:v>Meta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'Año 2022'!$C$43:$E$43</c15:sqref>
                  </c15:fullRef>
                </c:ext>
              </c:extLst>
              <c:f>'Año 2022'!$C$43:$D$43</c:f>
              <c:numCache>
                <c:formatCode>_-* #,##0_-;\-* #,##0_-;_-* "-"??_-;_-@_-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313-4F69-890D-4CA2F446E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006624"/>
        <c:axId val="1015004992"/>
      </c:lineChart>
      <c:catAx>
        <c:axId val="10150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4992"/>
        <c:crosses val="autoZero"/>
        <c:auto val="1"/>
        <c:lblAlgn val="ctr"/>
        <c:lblOffset val="100"/>
        <c:noMultiLvlLbl val="0"/>
      </c:catAx>
      <c:valAx>
        <c:axId val="1015004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101500662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022592966039297E-2"/>
          <c:y val="0.81026018917446629"/>
          <c:w val="0.89999983806647044"/>
          <c:h val="0.12936245233496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Continua- Apertura</a:t>
            </a:r>
            <a:r>
              <a:rPr lang="en-US" sz="1000" b="1" baseline="0">
                <a:solidFill>
                  <a:sysClr val="windowText" lastClr="000000"/>
                </a:solidFill>
              </a:rPr>
              <a:t> Programas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% Docentes Becados</a:t>
            </a:r>
            <a:r>
              <a:rPr lang="en-US" sz="1000" b="1" baseline="0">
                <a:solidFill>
                  <a:sysClr val="windowText" lastClr="000000"/>
                </a:solidFill>
              </a:rPr>
              <a:t> por modalidad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5846659167604049"/>
          <c:y val="1.843317972350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4077882644061455"/>
          <c:y val="0.32406142145617622"/>
          <c:w val="0.73687481139758315"/>
          <c:h val="0.432277264554529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'Año 2022'!$D$51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75F-4D71-8382-CBBD7C461F9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75F-4D71-8382-CBBD7C461F97}"/>
              </c:ext>
            </c:extLst>
          </c:dPt>
          <c:dLbls>
            <c:dLbl>
              <c:idx val="1"/>
              <c:layout>
                <c:manualLayout>
                  <c:x val="0"/>
                  <c:y val="2.9629629629629631E-2"/>
                </c:manualLayout>
              </c:layout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D50-4A70-A3BA-EAE2835BA1E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2022'!$B$52:$B$54</c:f>
              <c:strCache>
                <c:ptCount val="3"/>
                <c:pt idx="0">
                  <c:v>Diplomados</c:v>
                </c:pt>
                <c:pt idx="1">
                  <c:v>EFCCE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'Año 2022'!$D$52:$D$54</c:f>
              <c:numCache>
                <c:formatCode>0.00%</c:formatCode>
                <c:ptCount val="3"/>
                <c:pt idx="0" formatCode="0.0%">
                  <c:v>0.17751727025329705</c:v>
                </c:pt>
                <c:pt idx="1">
                  <c:v>3.4889400600097691E-3</c:v>
                </c:pt>
                <c:pt idx="2" formatCode="0.0%">
                  <c:v>0.81899378968669323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75F-4D71-8382-CBBD7C461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5016416"/>
        <c:axId val="10150060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2022'!$C$51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explosion val="21"/>
                  <c:spPr>
                    <a:solidFill>
                      <a:srgbClr val="00B0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075F-4D71-8382-CBBD7C461F97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FF000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075F-4D71-8382-CBBD7C461F97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00B05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075F-4D71-8382-CBBD7C461F97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0"/>
                        <c:y val="2.4691358024691357E-2"/>
                      </c:manualLayout>
                    </c:layout>
                    <c:tx>
                      <c:rich>
                        <a:bodyPr/>
                        <a:lstStyle/>
                        <a:p>
                          <a:fld id="{BC0A5E00-A869-4050-B41C-B9E05A363B24}" type="VALUE">
                            <a:rPr lang="en-US"/>
                            <a:pPr/>
                            <a:t>[VALOR]</a:t>
                          </a:fld>
                          <a:endParaRPr lang="es-D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075F-4D71-8382-CBBD7C461F97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3.0908136482939649E-3"/>
                        <c:y val="2.5110248315734721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C154FF6A-B08C-4BEB-9777-651A367D22CB}" type="VALU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b="1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[VALOR]</a:t>
                          </a:fld>
                          <a:endParaRPr lang="es-DO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075F-4D71-8382-CBBD7C461F97}"/>
                      </c:ext>
                      <c:ext uri="{CE6537A1-D6FC-4f65-9D91-7224C49458BB}">
                        <c15:layout>
                          <c:manualLayout>
                            <c:w val="0.10539032620922385"/>
                            <c:h val="0.18423987324165123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2"/>
                    <c:layout>
                      <c:manualLayout>
                        <c:x val="-1.7727527463018257E-4"/>
                        <c:y val="7.4224360843783324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DAE9D3F9-FDE4-4B5F-856F-C43ABD9F0075}" type="VALU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b="1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[VALOR]</a:t>
                          </a:fld>
                          <a:endParaRPr lang="es-DO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075F-4D71-8382-CBBD7C461F97}"/>
                      </c:ext>
                      <c:ext uri="{CE6537A1-D6FC-4f65-9D91-7224C49458BB}">
                        <c15:layout>
                          <c:manualLayout>
                            <c:w val="0.134247619047619"/>
                            <c:h val="0.15351790703581408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2022'!$B$52:$B$54</c15:sqref>
                        </c15:formulaRef>
                      </c:ext>
                    </c:extLst>
                    <c:strCache>
                      <c:ptCount val="3"/>
                      <c:pt idx="0">
                        <c:v>Diplomados</c:v>
                      </c:pt>
                      <c:pt idx="1">
                        <c:v>EFCCE</c:v>
                      </c:pt>
                      <c:pt idx="2">
                        <c:v>Talleres, congresos, cursos y seminarios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2022'!$C$52:$C$54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_-* #,##0_-;\-* #,##0_-;_-* &quot;-&quot;??_-;_-@_-">
                        <c:v>2544</c:v>
                      </c:pt>
                      <c:pt idx="1">
                        <c:v>50</c:v>
                      </c:pt>
                      <c:pt idx="2" formatCode="_-* #,##0_-;\-* #,##0_-;_-* &quot;-&quot;??_-;_-@_-">
                        <c:v>11737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075F-4D71-8382-CBBD7C461F97}"/>
                  </c:ext>
                </c:extLst>
              </c15:ser>
            </c15:filteredBarSeries>
          </c:ext>
        </c:extLst>
      </c:barChart>
      <c:catAx>
        <c:axId val="10150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6080"/>
        <c:crosses val="autoZero"/>
        <c:auto val="1"/>
        <c:lblAlgn val="ctr"/>
        <c:lblOffset val="100"/>
        <c:noMultiLvlLbl val="0"/>
      </c:catAx>
      <c:valAx>
        <c:axId val="101500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1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 por modalidad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22414090588201577"/>
          <c:y val="5.69800569800569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74567692416863"/>
          <c:y val="0.29777082488984646"/>
          <c:w val="0.82977230928154055"/>
          <c:h val="0.482222450271901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'Año 2022'!$D$119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E33-457E-9756-C5569BDC3D4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E33-457E-9756-C5569BDC3D48}"/>
              </c:ext>
            </c:extLst>
          </c:dPt>
          <c:dLbls>
            <c:dLbl>
              <c:idx val="2"/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2022'!$B$120:$B$122</c:f>
              <c:strCache>
                <c:ptCount val="3"/>
                <c:pt idx="0">
                  <c:v>Especialidades </c:v>
                </c:pt>
                <c:pt idx="1">
                  <c:v>Maestrías</c:v>
                </c:pt>
                <c:pt idx="2">
                  <c:v>Doctorados</c:v>
                </c:pt>
              </c:strCache>
            </c:strRef>
          </c:cat>
          <c:val>
            <c:numRef>
              <c:f>'Año 2022'!$D$120:$D$122</c:f>
              <c:numCache>
                <c:formatCode>0.0%</c:formatCode>
                <c:ptCount val="3"/>
                <c:pt idx="0">
                  <c:v>0.20610687022900764</c:v>
                </c:pt>
                <c:pt idx="1">
                  <c:v>0.79389312977099236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E33-457E-9756-C5569BDC3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5003904"/>
        <c:axId val="10150158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2022'!$C$119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92D05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AE33-457E-9756-C5569BDC3D48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00B0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AE33-457E-9756-C5569BDC3D48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00B05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AE33-457E-9756-C5569BDC3D48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5.287443100586188E-3"/>
                        <c:y val="4.4890423442540239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AE33-457E-9756-C5569BDC3D48}"/>
                      </c:ext>
                      <c:ext uri="{CE6537A1-D6FC-4f65-9D91-7224C49458BB}">
                        <c15:layout>
                          <c:manualLayout>
                            <c:w val="9.0840139548248031E-2"/>
                            <c:h val="0.16807839402160935"/>
                          </c:manualLayout>
                        </c15:layout>
                      </c:ext>
                    </c:extLst>
                  </c:dLbl>
                  <c:dLbl>
                    <c:idx val="1"/>
                    <c:layout>
                      <c:manualLayout>
                        <c:x val="-3.6934452107939336E-3"/>
                        <c:y val="5.405455253105970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AE33-457E-9756-C5569BDC3D48}"/>
                      </c:ext>
                      <c:ext uri="{CE6537A1-D6FC-4f65-9D91-7224C49458BB}">
                        <c15:layout>
                          <c:manualLayout>
                            <c:w val="0.10618654981032559"/>
                            <c:h val="0.15765773221618415"/>
                          </c:manualLayout>
                        </c15:layout>
                      </c:ext>
                    </c:extLst>
                  </c:dLbl>
                  <c:dLbl>
                    <c:idx val="2"/>
                    <c:layout>
                      <c:manualLayout>
                        <c:x val="-3.0974336663056583E-2"/>
                        <c:y val="4.89631595200678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AE33-457E-9756-C5569BDC3D48}"/>
                      </c:ext>
                      <c:ext uri="{CE6537A1-D6FC-4f65-9D91-7224C49458BB}">
                        <c15:layout>
                          <c:manualLayout>
                            <c:w val="8.1384919808615563E-2"/>
                            <c:h val="0.1620723851752785"/>
                          </c:manualLayout>
                        </c15:layout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2022'!$B$120:$B$122</c15:sqref>
                        </c15:formulaRef>
                      </c:ext>
                    </c:extLst>
                    <c:strCache>
                      <c:ptCount val="3"/>
                      <c:pt idx="0">
                        <c:v>Especialidades </c:v>
                      </c:pt>
                      <c:pt idx="1">
                        <c:v>Maestrías</c:v>
                      </c:pt>
                      <c:pt idx="2">
                        <c:v>Doctorados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2022'!$C$120:$C$122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 formatCode="General">
                        <c:v>108</c:v>
                      </c:pt>
                      <c:pt idx="1">
                        <c:v>416</c:v>
                      </c:pt>
                      <c:pt idx="2" formatCode="General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AE33-457E-9756-C5569BDC3D48}"/>
                  </c:ext>
                </c:extLst>
              </c15:ser>
            </c15:filteredBarSeries>
          </c:ext>
        </c:extLst>
      </c:barChart>
      <c:catAx>
        <c:axId val="101500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5015872"/>
        <c:crosses val="autoZero"/>
        <c:auto val="1"/>
        <c:lblAlgn val="ctr"/>
        <c:lblOffset val="100"/>
        <c:noMultiLvlLbl val="0"/>
      </c:catAx>
      <c:valAx>
        <c:axId val="101501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62469245525114"/>
          <c:y val="0.83858780288373536"/>
          <c:w val="0.72352439593267348"/>
          <c:h val="0.10135210865295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chemeClr val="tx1"/>
                </a:solidFill>
                <a:effectLst/>
              </a:rPr>
              <a:t>Programas de Formación y Desarrollo Profesional  </a:t>
            </a:r>
          </a:p>
          <a:p>
            <a:pPr>
              <a:defRPr sz="900" b="1">
                <a:solidFill>
                  <a:schemeClr val="tx1"/>
                </a:solidFill>
              </a:defRPr>
            </a:pPr>
            <a:r>
              <a:rPr lang="en-US" sz="900" b="1" i="0" baseline="0">
                <a:solidFill>
                  <a:schemeClr val="tx1"/>
                </a:solidFill>
                <a:effectLst/>
              </a:rPr>
              <a:t>Docentes Becados por Tipo de Programa</a:t>
            </a:r>
            <a:endParaRPr lang="es-DO" sz="900" b="1">
              <a:solidFill>
                <a:schemeClr val="tx1"/>
              </a:solidFill>
              <a:effectLst/>
            </a:endParaRPr>
          </a:p>
          <a:p>
            <a:pPr>
              <a:defRPr sz="900" b="1">
                <a:solidFill>
                  <a:schemeClr val="tx1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8503264015075E-2"/>
          <c:y val="0.22513516292578756"/>
          <c:w val="0.89594454539336443"/>
          <c:h val="0.273378191563437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'Año 2022'!$D$152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518-446F-AF77-7477F449468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518-446F-AF77-7477F44946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'Año 2022'!$B$153:$C$156</c15:sqref>
                  </c15:fullRef>
                  <c15:levelRef>
                    <c15:sqref>'Año 2022'!$C$153:$C$156</c15:sqref>
                  </c15:levelRef>
                </c:ext>
              </c:extLst>
              <c:f>'Año 2022'!$C$153:$C$156</c:f>
              <c:strCache>
                <c:ptCount val="4"/>
                <c:pt idx="0">
                  <c:v>Licenciaturas</c:v>
                </c:pt>
                <c:pt idx="1">
                  <c:v>Diplomados, Talleres, Congresos, Cursos y Seminarios.</c:v>
                </c:pt>
                <c:pt idx="2">
                  <c:v>Estrategia de Formación Continua Centrada en la Escuela (EFCCE)</c:v>
                </c:pt>
                <c:pt idx="3">
                  <c:v>Especialidades, maestrías y doctorados</c:v>
                </c:pt>
              </c:strCache>
            </c:strRef>
          </c:cat>
          <c:val>
            <c:numRef>
              <c:f>'Año 2022'!$D$153:$D$156</c:f>
              <c:numCache>
                <c:formatCode>_-* #,##0_-;\-* #,##0_-;_-* "-"??_-;_-@_-</c:formatCode>
                <c:ptCount val="4"/>
                <c:pt idx="0" formatCode="General">
                  <c:v>149</c:v>
                </c:pt>
                <c:pt idx="1">
                  <c:v>14281</c:v>
                </c:pt>
                <c:pt idx="2" formatCode="General">
                  <c:v>50</c:v>
                </c:pt>
                <c:pt idx="3">
                  <c:v>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10-45B6-995D-6B625367D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1015010432"/>
        <c:axId val="1015008256"/>
        <c:axId val="0"/>
      </c:bar3DChart>
      <c:catAx>
        <c:axId val="101501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8256"/>
        <c:crosses val="autoZero"/>
        <c:auto val="1"/>
        <c:lblAlgn val="ctr"/>
        <c:lblOffset val="100"/>
        <c:noMultiLvlLbl val="0"/>
      </c:catAx>
      <c:valAx>
        <c:axId val="10150082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1501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dbl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 w="12700"/>
      <a:bevelB w="12700"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Continua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2"/>
          <c:order val="2"/>
          <c:tx>
            <c:strRef>
              <c:f>'Año 2022'!$B$44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242-49EC-8E7F-51C0495E44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42-49EC-8E7F-51C0495E44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2022'!$C$41:$E$41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'Año 2022'!$C$44:$E$44</c:f>
              <c:numCache>
                <c:formatCode>_-* #,##0_-;\-* #,##0_-;_-* "-"??_-;_-@_-</c:formatCode>
                <c:ptCount val="3"/>
                <c:pt idx="0">
                  <c:v>14331</c:v>
                </c:pt>
                <c:pt idx="1">
                  <c:v>8010</c:v>
                </c:pt>
                <c:pt idx="2" formatCode="0.0%">
                  <c:v>1.7891385767790262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42-49EC-8E7F-51C0495E4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5007168"/>
        <c:axId val="1015012064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2022'!$B$42</c15:sqref>
                        </c15:formulaRef>
                      </c:ext>
                    </c:extLst>
                    <c:strCache>
                      <c:ptCount val="1"/>
                      <c:pt idx="0">
                        <c:v>Diplomados y Talleres, congresos, cursos y seminarios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2022'!$C$41:$E$41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2022'!$C$42:$E$42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14281</c:v>
                      </c:pt>
                      <c:pt idx="1">
                        <c:v>8010</c:v>
                      </c:pt>
                      <c:pt idx="2" formatCode="0.0%">
                        <c:v>1.782896379525593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242-49EC-8E7F-51C0495E446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'Año 2022'!$B$43</c15:sqref>
                        </c15:formulaRef>
                      </c:ext>
                    </c:extLst>
                    <c:strCache>
                      <c:ptCount val="1"/>
                      <c:pt idx="0">
                        <c:v>EFCCE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'Año 2022'!$C$41:$E$41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'Año 2022'!$C$43:$E$43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50</c:v>
                      </c:pt>
                      <c:pt idx="1">
                        <c:v>0</c:v>
                      </c:pt>
                      <c:pt idx="2" formatCode="0.0%">
                        <c:v>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9242-49EC-8E7F-51C0495E4461}"/>
                  </c:ext>
                </c:extLst>
              </c15:ser>
            </c15:filteredBarSeries>
          </c:ext>
        </c:extLst>
      </c:bar3DChart>
      <c:catAx>
        <c:axId val="1015007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5012064"/>
        <c:crosses val="autoZero"/>
        <c:auto val="1"/>
        <c:lblAlgn val="ctr"/>
        <c:lblOffset val="100"/>
        <c:noMultiLvlLbl val="0"/>
      </c:catAx>
      <c:valAx>
        <c:axId val="101501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100206456823174"/>
          <c:y val="0.76291506047111701"/>
          <c:w val="0.55799561035019507"/>
          <c:h val="9.5542091276636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 por modalidad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22414090588201577"/>
          <c:y val="5.69800569800569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74567692416863"/>
          <c:y val="0.29777082488984646"/>
          <c:w val="0.82977230928154055"/>
          <c:h val="0.48222245027190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2022'!$C$119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29-418B-875D-4BF7F832668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D4E-4F09-B73D-2F83839E4AF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4E-4F09-B73D-2F83839E4A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2022'!$B$120:$B$122</c:f>
              <c:strCache>
                <c:ptCount val="3"/>
                <c:pt idx="0">
                  <c:v>Especialidades </c:v>
                </c:pt>
                <c:pt idx="1">
                  <c:v>Maestrías</c:v>
                </c:pt>
                <c:pt idx="2">
                  <c:v>Doctorados</c:v>
                </c:pt>
              </c:strCache>
            </c:strRef>
          </c:cat>
          <c:val>
            <c:numRef>
              <c:f>'Año 2022'!$C$120:$C$122</c:f>
              <c:numCache>
                <c:formatCode>_-* #,##0_-;\-* #,##0_-;_-* "-"??_-;_-@_-</c:formatCode>
                <c:ptCount val="3"/>
                <c:pt idx="0" formatCode="General">
                  <c:v>108</c:v>
                </c:pt>
                <c:pt idx="1">
                  <c:v>416</c:v>
                </c:pt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4E-4F09-B73D-2F83839E4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3702656"/>
        <c:axId val="957246624"/>
      </c:barChart>
      <c:catAx>
        <c:axId val="73370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7246624"/>
        <c:crosses val="autoZero"/>
        <c:auto val="1"/>
        <c:lblAlgn val="ctr"/>
        <c:lblOffset val="100"/>
        <c:noMultiLvlLbl val="0"/>
      </c:catAx>
      <c:valAx>
        <c:axId val="9572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70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99679513651788"/>
          <c:y val="0.81456376749841208"/>
          <c:w val="0.79000640972696423"/>
          <c:h val="0.10135210865295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Continua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'Año 2022'!$C$15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917808219178082E-2"/>
                  <c:y val="-4.8484848484848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684-475B-9413-0EF6E5D4E0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'Año 2022'!$B$16:$B$17</c15:sqref>
                  </c15:fullRef>
                </c:ext>
              </c:extLst>
              <c:f>'Año 2022'!$B$17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'Año 2022'!$C$16:$C$17</c15:sqref>
                  </c15:fullRef>
                </c:ext>
              </c:extLst>
              <c:f>'Año 2022'!$C$17</c:f>
              <c:numCache>
                <c:formatCode>General</c:formatCode>
                <c:ptCount val="1"/>
                <c:pt idx="0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684-475B-9413-0EF6E5D4E0C4}"/>
            </c:ext>
          </c:extLst>
        </c:ser>
        <c:ser>
          <c:idx val="1"/>
          <c:order val="1"/>
          <c:tx>
            <c:strRef>
              <c:f>'Año 2022'!$D$15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7488584474885909E-2"/>
                  <c:y val="-3.0303030303030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684-475B-9413-0EF6E5D4E0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'Año 2022'!$B$16:$B$17</c15:sqref>
                  </c15:fullRef>
                </c:ext>
              </c:extLst>
              <c:f>'Año 2022'!$B$17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'Año 2022'!$D$16:$D$17</c15:sqref>
                  </c15:fullRef>
                </c:ext>
              </c:extLst>
              <c:f>'Año 2022'!$D$17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684-475B-9413-0EF6E5D4E0C4}"/>
            </c:ext>
          </c:extLst>
        </c:ser>
        <c:ser>
          <c:idx val="2"/>
          <c:order val="2"/>
          <c:tx>
            <c:strRef>
              <c:f>'Año 2022'!$E$15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3835616438356165E-2"/>
                  <c:y val="-4.8484848484848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684-475B-9413-0EF6E5D4E0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'Año 2022'!$B$16:$B$17</c15:sqref>
                  </c15:fullRef>
                </c:ext>
              </c:extLst>
              <c:f>'Año 2022'!$B$17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'Año 2022'!$E$16:$E$17</c15:sqref>
                  </c15:fullRef>
                </c:ext>
              </c:extLst>
              <c:f>'Año 2022'!$E$17</c:f>
              <c:numCache>
                <c:formatCode>0%</c:formatCode>
                <c:ptCount val="1"/>
                <c:pt idx="0">
                  <c:v>0.3725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684-475B-9413-0EF6E5D4E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5003360"/>
        <c:axId val="1015001728"/>
        <c:axId val="0"/>
        <c:extLst xmlns:c16r2="http://schemas.microsoft.com/office/drawing/2015/06/chart"/>
      </c:bar3DChart>
      <c:catAx>
        <c:axId val="1015003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5001728"/>
        <c:crosses val="autoZero"/>
        <c:auto val="1"/>
        <c:lblAlgn val="ctr"/>
        <c:lblOffset val="100"/>
        <c:noMultiLvlLbl val="0"/>
      </c:catAx>
      <c:valAx>
        <c:axId val="101500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1697767231151"/>
          <c:y val="0.73409019327129577"/>
          <c:w val="0.63566015891849137"/>
          <c:h val="0.10227344309234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Continua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'Año 2022'!$B$111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6468155500413565E-2"/>
                  <c:y val="-5.0955425370808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05A-4C6F-BA77-6008117ABA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2022'!$A$112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'Año 2022'!$B$112</c:f>
              <c:numCache>
                <c:formatCode>_-* #,##0_-;\-* #,##0_-;_-* "-"??_-;_-@_-</c:formatCode>
                <c:ptCount val="1"/>
                <c:pt idx="0">
                  <c:v>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5A-4C6F-BA77-6008117ABAE1}"/>
            </c:ext>
          </c:extLst>
        </c:ser>
        <c:ser>
          <c:idx val="1"/>
          <c:order val="1"/>
          <c:tx>
            <c:strRef>
              <c:f>'Año 2022'!$C$111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319272125723739E-2"/>
                  <c:y val="-5.0955425370808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05A-4C6F-BA77-6008117ABA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2022'!$A$112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'Año 2022'!$C$112</c:f>
              <c:numCache>
                <c:formatCode>_-* #,##0_-;\-* #,##0_-;_-* "-"??_-;_-@_-</c:formatCode>
                <c:ptCount val="1"/>
                <c:pt idx="0">
                  <c:v>430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05A-4C6F-BA77-6008117ABAE1}"/>
            </c:ext>
          </c:extLst>
        </c:ser>
        <c:ser>
          <c:idx val="2"/>
          <c:order val="2"/>
          <c:tx>
            <c:strRef>
              <c:f>'Año 2022'!$D$111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9627791563275438E-2"/>
                  <c:y val="-3.963199751062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05A-4C6F-BA77-6008117ABA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2022'!$A$112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'Año 2022'!$D$112</c:f>
              <c:numCache>
                <c:formatCode>0.0%</c:formatCode>
                <c:ptCount val="1"/>
                <c:pt idx="0">
                  <c:v>1.2186046511627906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05A-4C6F-BA77-6008117AB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5012608"/>
        <c:axId val="1015014784"/>
        <c:axId val="0"/>
        <c:extLst xmlns:c16r2="http://schemas.microsoft.com/office/drawing/2015/06/chart"/>
      </c:bar3DChart>
      <c:catAx>
        <c:axId val="1015012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5014784"/>
        <c:crosses val="autoZero"/>
        <c:auto val="1"/>
        <c:lblAlgn val="ctr"/>
        <c:lblOffset val="100"/>
        <c:noMultiLvlLbl val="0"/>
      </c:catAx>
      <c:valAx>
        <c:axId val="101501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1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Inicial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'Año 2022'!$B$16</c:f>
              <c:strCache>
                <c:ptCount val="1"/>
                <c:pt idx="0">
                  <c:v>Licenciaturas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52C-4977-B853-69BDE5D401C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2C-4977-B853-69BDE5D401C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52C-4977-B853-69BDE5D401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2022'!$C$15:$E$15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'Año 2022'!$C$16:$E$16</c:f>
              <c:numCache>
                <c:formatCode>General</c:formatCode>
                <c:ptCount val="3"/>
                <c:pt idx="0">
                  <c:v>149</c:v>
                </c:pt>
                <c:pt idx="1">
                  <c:v>400</c:v>
                </c:pt>
                <c:pt idx="2" formatCode="0%">
                  <c:v>0.3725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5-452C-4977-B853-69BDE5D40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5001184"/>
        <c:axId val="1015013152"/>
        <c:axId val="0"/>
        <c:extLst xmlns:c16r2="http://schemas.microsoft.com/office/drawing/2015/06/chart"/>
      </c:bar3DChart>
      <c:catAx>
        <c:axId val="1015001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5013152"/>
        <c:crosses val="autoZero"/>
        <c:auto val="1"/>
        <c:lblAlgn val="ctr"/>
        <c:lblOffset val="100"/>
        <c:noMultiLvlLbl val="0"/>
      </c:catAx>
      <c:valAx>
        <c:axId val="10150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Posgrado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A84-4828-8A37-F8C044A67872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A84-4828-8A37-F8C044A6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2022'!$B$111:$D$111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</c:v>
                </c:pt>
              </c:strCache>
            </c:strRef>
          </c:cat>
          <c:val>
            <c:numRef>
              <c:f>'Año 2022'!$B$112:$D$112</c:f>
              <c:numCache>
                <c:formatCode>_-* #,##0_-;\-* #,##0_-;_-* "-"??_-;_-@_-</c:formatCode>
                <c:ptCount val="3"/>
                <c:pt idx="0">
                  <c:v>524</c:v>
                </c:pt>
                <c:pt idx="1">
                  <c:v>430</c:v>
                </c:pt>
                <c:pt idx="2" formatCode="0.0%">
                  <c:v>1.2186046511627906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5-AA84-4828-8A37-F8C044A67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5008800"/>
        <c:axId val="1015002272"/>
        <c:axId val="0"/>
        <c:extLst xmlns:c16r2="http://schemas.microsoft.com/office/drawing/2015/06/chart"/>
      </c:bar3DChart>
      <c:catAx>
        <c:axId val="1015008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5002272"/>
        <c:crosses val="autoZero"/>
        <c:auto val="1"/>
        <c:lblAlgn val="ctr"/>
        <c:lblOffset val="100"/>
        <c:noMultiLvlLbl val="0"/>
      </c:catAx>
      <c:valAx>
        <c:axId val="10150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Inicial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Meta del año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1993336325187333"/>
          <c:y val="0.27165619003506913"/>
          <c:w val="0.36704200834999251"/>
          <c:h val="0.59528661858444165"/>
        </c:manualLayout>
      </c:layout>
      <c:pieChart>
        <c:varyColors val="1"/>
        <c:ser>
          <c:idx val="0"/>
          <c:order val="0"/>
          <c:tx>
            <c:strRef>
              <c:f>'Año 2022'!$B$16</c:f>
              <c:strCache>
                <c:ptCount val="1"/>
                <c:pt idx="0">
                  <c:v>Licenciaturas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B2F-4772-8461-FFED87477E6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FB-410D-A9EF-72E46430A3F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2F-4772-8461-FFED87477E62}"/>
              </c:ext>
            </c:extLst>
          </c:dPt>
          <c:dLbls>
            <c:dLbl>
              <c:idx val="2"/>
              <c:layout>
                <c:manualLayout>
                  <c:x val="0.14085975004419771"/>
                  <c:y val="0.100108956968614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B2F-4772-8461-FFED87477E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'Año 2022'!$C$15:$E$15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'Año 2022'!$C$16:$E$16</c:f>
              <c:numCache>
                <c:formatCode>General</c:formatCode>
                <c:ptCount val="3"/>
                <c:pt idx="0">
                  <c:v>149</c:v>
                </c:pt>
                <c:pt idx="1">
                  <c:v>400</c:v>
                </c:pt>
                <c:pt idx="2" formatCode="0%">
                  <c:v>0.3725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F-4772-8461-FFED87477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F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Formación Continua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9152222845209369"/>
          <c:y val="0.2972274680804341"/>
          <c:w val="0.39868652641330049"/>
          <c:h val="0.51305078897010381"/>
        </c:manualLayout>
      </c:layout>
      <c:pieChart>
        <c:varyColors val="1"/>
        <c:ser>
          <c:idx val="2"/>
          <c:order val="2"/>
          <c:tx>
            <c:strRef>
              <c:f>'Año 2022'!$B$44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24-4090-8416-C3540E2E730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924-4090-8416-C3540E2E73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24-4090-8416-C3540E2E7301}"/>
              </c:ext>
            </c:extLst>
          </c:dPt>
          <c:dLbls>
            <c:dLbl>
              <c:idx val="2"/>
              <c:layout>
                <c:manualLayout>
                  <c:x val="0.20882913629604349"/>
                  <c:y val="0.108477993096275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24-4090-8416-C3540E2E730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'Año 2022'!$C$41:$E$41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'Año 2022'!$C$44:$E$44</c:f>
              <c:numCache>
                <c:formatCode>_-* #,##0_-;\-* #,##0_-;_-* "-"??_-;_-@_-</c:formatCode>
                <c:ptCount val="3"/>
                <c:pt idx="0">
                  <c:v>14331</c:v>
                </c:pt>
                <c:pt idx="1">
                  <c:v>8010</c:v>
                </c:pt>
                <c:pt idx="2" formatCode="0.0%">
                  <c:v>1.7891385767790262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24-4090-8416-C3540E2E7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2022'!$B$42</c15:sqref>
                        </c15:formulaRef>
                      </c:ext>
                    </c:extLst>
                    <c:strCache>
                      <c:ptCount val="1"/>
                      <c:pt idx="0">
                        <c:v>Diplomados y Talleres, congresos, cursos y seminarios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9B42-44DA-89F5-0CFF9B0B3DE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9B42-44DA-89F5-0CFF9B0B3DE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B-9B42-44DA-89F5-0CFF9B0B3DE1}"/>
                    </c:ext>
                  </c:extLst>
                </c:dPt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2022'!$C$41:$E$41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2022'!$C$42:$E$42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14281</c:v>
                      </c:pt>
                      <c:pt idx="1">
                        <c:v>8010</c:v>
                      </c:pt>
                      <c:pt idx="2" formatCode="0.0%">
                        <c:v>1.782896379525593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F924-4090-8416-C3540E2E7301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'Año 2022'!$B$43</c15:sqref>
                        </c15:formulaRef>
                      </c:ext>
                    </c:extLst>
                    <c:strCache>
                      <c:ptCount val="1"/>
                      <c:pt idx="0">
                        <c:v>EFCCE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0D-9B42-44DA-89F5-0CFF9B0B3DE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0F-9B42-44DA-89F5-0CFF9B0B3DE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11-9B42-44DA-89F5-0CFF9B0B3DE1}"/>
                    </c:ext>
                  </c:extLst>
                </c:dPt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'Año 2022'!$C$41:$E$41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'Año 2022'!$C$43:$E$43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50</c:v>
                      </c:pt>
                      <c:pt idx="1">
                        <c:v>0</c:v>
                      </c:pt>
                      <c:pt idx="2" formatCode="0.0%">
                        <c:v>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F924-4090-8416-C3540E2E7301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Año 2021</a:t>
            </a:r>
            <a:endParaRPr lang="es-DO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051014341439371"/>
          <c:y val="0.29689091660473704"/>
          <c:w val="0.33546381287974364"/>
          <c:h val="0.515659988667656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6F-4208-B5AD-49024036FD7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6F-4208-B5AD-49024036FD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26F-4208-B5AD-49024036FD70}"/>
              </c:ext>
            </c:extLst>
          </c:dPt>
          <c:dLbls>
            <c:dLbl>
              <c:idx val="2"/>
              <c:layout>
                <c:manualLayout>
                  <c:x val="0.20523107263525761"/>
                  <c:y val="0.175342834610636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6F-4208-B5AD-49024036FD7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'Año 2022'!$B$111:$D$111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</c:v>
                </c:pt>
              </c:strCache>
            </c:strRef>
          </c:cat>
          <c:val>
            <c:numRef>
              <c:f>'Año 2022'!$B$112:$D$112</c:f>
              <c:numCache>
                <c:formatCode>_-* #,##0_-;\-* #,##0_-;_-* "-"??_-;_-@_-</c:formatCode>
                <c:ptCount val="3"/>
                <c:pt idx="0">
                  <c:v>524</c:v>
                </c:pt>
                <c:pt idx="1">
                  <c:v>430</c:v>
                </c:pt>
                <c:pt idx="2" formatCode="0.0%">
                  <c:v>1.2186046511627906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226F-4208-B5AD-49024036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Formación Continua- Apertura Programas</a:t>
            </a:r>
            <a:endParaRPr lang="es-DO" sz="900" b="1">
              <a:solidFill>
                <a:sysClr val="windowText" lastClr="000000"/>
              </a:solidFill>
              <a:effectLst/>
            </a:endParaRP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% Docentes Becados por modalidad</a:t>
            </a:r>
            <a:endParaRPr lang="es-DO" sz="900" b="1">
              <a:solidFill>
                <a:sysClr val="windowText" lastClr="000000"/>
              </a:solidFill>
              <a:effectLst/>
            </a:endParaRP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Enero-Marzo 2022</a:t>
            </a:r>
            <a:endParaRPr lang="es-DO" sz="9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949074074074077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'Año 2022'!$C$51</c:f>
              <c:strCache>
                <c:ptCount val="1"/>
                <c:pt idx="0">
                  <c:v>Docentes Beneficiados</c:v>
                </c:pt>
              </c:strCache>
            </c:strRef>
          </c:tx>
          <c:dPt>
            <c:idx val="0"/>
            <c:bubble3D val="0"/>
            <c:explosion val="3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0D5-4410-A46C-396FA6E300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D5-4410-A46C-396FA6E300E0}"/>
              </c:ext>
            </c:extLst>
          </c:dPt>
          <c:dPt>
            <c:idx val="2"/>
            <c:bubble3D val="0"/>
            <c:explosion val="47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D5-4410-A46C-396FA6E300E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17.8%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0D5-4410-A46C-396FA6E300E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0.35%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0D5-4410-A46C-396FA6E300E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81.9%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0D5-4410-A46C-396FA6E300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'Año 2022'!$B$52:$B$54</c:f>
              <c:strCache>
                <c:ptCount val="3"/>
                <c:pt idx="0">
                  <c:v>Diplomados</c:v>
                </c:pt>
                <c:pt idx="1">
                  <c:v>EFCCE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'Año 2022'!$C$52:$C$54</c:f>
              <c:numCache>
                <c:formatCode>General</c:formatCode>
                <c:ptCount val="3"/>
                <c:pt idx="0" formatCode="_-* #,##0_-;\-* #,##0_-;_-* &quot;-&quot;??_-;_-@_-">
                  <c:v>2544</c:v>
                </c:pt>
                <c:pt idx="1">
                  <c:v>50</c:v>
                </c:pt>
                <c:pt idx="2" formatCode="_-* #,##0_-;\-* #,##0_-;_-* &quot;-&quot;??_-;_-@_-">
                  <c:v>11737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D5-4410-A46C-396FA6E300E0}"/>
            </c:ext>
          </c:extLst>
        </c:ser>
        <c:ser>
          <c:idx val="1"/>
          <c:order val="1"/>
          <c:tx>
            <c:strRef>
              <c:f>'Año 2022'!$D$51</c:f>
              <c:strCache>
                <c:ptCount val="1"/>
                <c:pt idx="0">
                  <c:v>%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BB-4A64-B119-A41F8BC450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ABB-4A64-B119-A41F8BC450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ABB-4A64-B119-A41F8BC450BB}"/>
              </c:ext>
            </c:extLst>
          </c:dPt>
          <c:cat>
            <c:strRef>
              <c:f>'Año 2022'!$B$52:$B$54</c:f>
              <c:strCache>
                <c:ptCount val="3"/>
                <c:pt idx="0">
                  <c:v>Diplomados</c:v>
                </c:pt>
                <c:pt idx="1">
                  <c:v>EFCCE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'Año 2022'!$D$52:$D$54</c:f>
              <c:numCache>
                <c:formatCode>0.00%</c:formatCode>
                <c:ptCount val="3"/>
                <c:pt idx="0" formatCode="0.0%">
                  <c:v>0.17751727025329705</c:v>
                </c:pt>
                <c:pt idx="1">
                  <c:v>3.4889400600097691E-3</c:v>
                </c:pt>
                <c:pt idx="2" formatCode="0.0%">
                  <c:v>0.81899378968669323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D5-4410-A46C-396FA6E30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Formación Continua- Apertura Programas</a:t>
            </a:r>
            <a:endParaRPr lang="es-DO" sz="900" b="1">
              <a:solidFill>
                <a:sysClr val="windowText" lastClr="000000"/>
              </a:solidFill>
              <a:effectLst/>
            </a:endParaRP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% Docentes Becados por modalidad</a:t>
            </a:r>
            <a:endParaRPr lang="es-DO" sz="900" b="1">
              <a:solidFill>
                <a:sysClr val="windowText" lastClr="000000"/>
              </a:solidFill>
              <a:effectLst/>
            </a:endParaRP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Enero-Marzo 2022</a:t>
            </a:r>
            <a:endParaRPr lang="es-DO" sz="9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689802913453295E-2"/>
          <c:y val="0.26733146014320947"/>
          <c:w val="0.80178531668117325"/>
          <c:h val="0.57230574144552315"/>
        </c:manualLayout>
      </c:layout>
      <c:pie3DChart>
        <c:varyColors val="1"/>
        <c:ser>
          <c:idx val="0"/>
          <c:order val="0"/>
          <c:tx>
            <c:strRef>
              <c:f>'Año 2022'!$C$119</c:f>
              <c:strCache>
                <c:ptCount val="1"/>
                <c:pt idx="0">
                  <c:v>Docentes Beneficiados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3E-4429-9217-6E1BC744C53F}"/>
              </c:ext>
            </c:extLst>
          </c:dPt>
          <c:dPt>
            <c:idx val="1"/>
            <c:bubble3D val="0"/>
            <c:explosion val="43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3E-4429-9217-6E1BC744C5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73E-4429-9217-6E1BC744C53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3E-4429-9217-6E1BC744C53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79.4%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3E-4429-9217-6E1BC744C53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94222040653722E-2"/>
                  <c:y val="1.14313835770528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3E-4429-9217-6E1BC744C53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'Año 2022'!$B$120:$B$122</c:f>
              <c:strCache>
                <c:ptCount val="3"/>
                <c:pt idx="0">
                  <c:v>Especialidades </c:v>
                </c:pt>
                <c:pt idx="1">
                  <c:v>Maestrías</c:v>
                </c:pt>
                <c:pt idx="2">
                  <c:v>Doctorados</c:v>
                </c:pt>
              </c:strCache>
            </c:strRef>
          </c:cat>
          <c:val>
            <c:numRef>
              <c:f>'Año 2022'!$C$120:$C$122</c:f>
              <c:numCache>
                <c:formatCode>_-* #,##0_-;\-* #,##0_-;_-* "-"??_-;_-@_-</c:formatCode>
                <c:ptCount val="3"/>
                <c:pt idx="0" formatCode="General">
                  <c:v>108</c:v>
                </c:pt>
                <c:pt idx="1">
                  <c:v>416</c:v>
                </c:pt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73E-4429-9217-6E1BC744C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B0F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Trimestre y Tipo de Programa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enero-marzo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4005327985687184E-2"/>
          <c:y val="0.14491891739339033"/>
          <c:w val="0.89850403531019296"/>
          <c:h val="0.41672158722095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'Anexo 3'!$C$31</c:f>
              <c:strCache>
                <c:ptCount val="1"/>
                <c:pt idx="0">
                  <c:v>Formación Inicial - Licenciaturas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3'!$D$29:$D$30</c:f>
              <c:multiLvlStrCache>
                <c:ptCount val="1"/>
                <c:lvl>
                  <c:pt idx="0">
                    <c:v>Ene./Marz.</c:v>
                  </c:pt>
                </c:lvl>
                <c:lvl>
                  <c:pt idx="0">
                    <c:v>Becas otorgadas 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3'!$D$31:$G$31</c15:sqref>
                  </c15:fullRef>
                </c:ext>
              </c:extLst>
              <c:f>'Anexo 3'!$D$31</c:f>
              <c:numCache>
                <c:formatCode>_-* #,##0_-;\-* #,##0_-;_-* "-"??_-;_-@_-</c:formatCode>
                <c:ptCount val="1"/>
                <c:pt idx="0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FC-4DBB-8D7A-BB0F4CD353F1}"/>
            </c:ext>
          </c:extLst>
        </c:ser>
        <c:ser>
          <c:idx val="1"/>
          <c:order val="1"/>
          <c:tx>
            <c:strRef>
              <c:f>'Anexo 3'!$C$32</c:f>
              <c:strCache>
                <c:ptCount val="1"/>
                <c:pt idx="0">
                  <c:v>Formación Cont.- Diplomados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3'!$D$29:$D$30</c:f>
              <c:multiLvlStrCache>
                <c:ptCount val="1"/>
                <c:lvl>
                  <c:pt idx="0">
                    <c:v>Ene./Marz.</c:v>
                  </c:pt>
                </c:lvl>
                <c:lvl>
                  <c:pt idx="0">
                    <c:v>Becas otorgadas 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3'!$D$32:$G$32</c15:sqref>
                  </c15:fullRef>
                </c:ext>
              </c:extLst>
              <c:f>'Anexo 3'!$D$32</c:f>
              <c:numCache>
                <c:formatCode>_-* #,##0_-;\-* #,##0_-;_-* "-"??_-;_-@_-</c:formatCode>
                <c:ptCount val="1"/>
                <c:pt idx="0">
                  <c:v>2544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FC-4DBB-8D7A-BB0F4CD353F1}"/>
            </c:ext>
          </c:extLst>
        </c:ser>
        <c:ser>
          <c:idx val="2"/>
          <c:order val="2"/>
          <c:tx>
            <c:strRef>
              <c:f>'Anexo 3'!$C$33</c:f>
              <c:strCache>
                <c:ptCount val="1"/>
                <c:pt idx="0">
                  <c:v>Formación Cont.- Talleres, congresos, cursos y seminarios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3'!$D$29:$D$30</c:f>
              <c:multiLvlStrCache>
                <c:ptCount val="1"/>
                <c:lvl>
                  <c:pt idx="0">
                    <c:v>Ene./Marz.</c:v>
                  </c:pt>
                </c:lvl>
                <c:lvl>
                  <c:pt idx="0">
                    <c:v>Becas otorgadas 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3'!$D$33:$G$33</c15:sqref>
                  </c15:fullRef>
                </c:ext>
              </c:extLst>
              <c:f>'Anexo 3'!$D$33</c:f>
              <c:numCache>
                <c:formatCode>_-* #,##0_-;\-* #,##0_-;_-* "-"??_-;_-@_-</c:formatCode>
                <c:ptCount val="1"/>
                <c:pt idx="0">
                  <c:v>11737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FC-4DBB-8D7A-BB0F4CD353F1}"/>
            </c:ext>
          </c:extLst>
        </c:ser>
        <c:ser>
          <c:idx val="3"/>
          <c:order val="3"/>
          <c:tx>
            <c:strRef>
              <c:f>'Anexo 3'!$C$34</c:f>
              <c:strCache>
                <c:ptCount val="1"/>
                <c:pt idx="0">
                  <c:v>Formación Cont.- EFCCE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3'!$D$29:$D$30</c:f>
              <c:multiLvlStrCache>
                <c:ptCount val="1"/>
                <c:lvl>
                  <c:pt idx="0">
                    <c:v>Ene./Marz.</c:v>
                  </c:pt>
                </c:lvl>
                <c:lvl>
                  <c:pt idx="0">
                    <c:v>Becas otorgadas 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3'!$D$34:$G$34</c15:sqref>
                  </c15:fullRef>
                </c:ext>
              </c:extLst>
              <c:f>'Anexo 3'!$D$34</c:f>
              <c:numCache>
                <c:formatCode>_-* #,##0_-;\-* #,##0_-;_-* "-"??_-;_-@_-</c:formatCode>
                <c:ptCount val="1"/>
                <c:pt idx="0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EFC-4DBB-8D7A-BB0F4CD353F1}"/>
            </c:ext>
          </c:extLst>
        </c:ser>
        <c:ser>
          <c:idx val="4"/>
          <c:order val="4"/>
          <c:tx>
            <c:strRef>
              <c:f>'Anexo 3'!$C$35</c:f>
              <c:strCache>
                <c:ptCount val="1"/>
                <c:pt idx="0">
                  <c:v>Posgrado - Especialidades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3'!$D$29:$D$30</c:f>
              <c:multiLvlStrCache>
                <c:ptCount val="1"/>
                <c:lvl>
                  <c:pt idx="0">
                    <c:v>Ene./Marz.</c:v>
                  </c:pt>
                </c:lvl>
                <c:lvl>
                  <c:pt idx="0">
                    <c:v>Becas otorgadas 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3'!$D$35:$G$35</c15:sqref>
                  </c15:fullRef>
                </c:ext>
              </c:extLst>
              <c:f>'Anexo 3'!$D$35</c:f>
              <c:numCache>
                <c:formatCode>_-* #,##0_-;\-* #,##0_-;_-* "-"??_-;_-@_-</c:formatCode>
                <c:ptCount val="1"/>
                <c:pt idx="0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EFC-4DBB-8D7A-BB0F4CD353F1}"/>
            </c:ext>
          </c:extLst>
        </c:ser>
        <c:ser>
          <c:idx val="5"/>
          <c:order val="5"/>
          <c:tx>
            <c:strRef>
              <c:f>'Anexo 3'!$C$36</c:f>
              <c:strCache>
                <c:ptCount val="1"/>
                <c:pt idx="0">
                  <c:v>Posgrado - Maestrías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3'!$D$29:$D$30</c:f>
              <c:multiLvlStrCache>
                <c:ptCount val="1"/>
                <c:lvl>
                  <c:pt idx="0">
                    <c:v>Ene./Marz.</c:v>
                  </c:pt>
                </c:lvl>
                <c:lvl>
                  <c:pt idx="0">
                    <c:v>Becas otorgadas 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3'!$D$36:$G$36</c15:sqref>
                  </c15:fullRef>
                </c:ext>
              </c:extLst>
              <c:f>'Anexo 3'!$D$36</c:f>
              <c:numCache>
                <c:formatCode>_-* #,##0_-;\-* #,##0_-;_-* "-"??_-;_-@_-</c:formatCode>
                <c:ptCount val="1"/>
                <c:pt idx="0">
                  <c:v>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EFC-4DBB-8D7A-BB0F4CD353F1}"/>
            </c:ext>
          </c:extLst>
        </c:ser>
        <c:ser>
          <c:idx val="6"/>
          <c:order val="6"/>
          <c:tx>
            <c:strRef>
              <c:f>'Anexo 3'!$C$37</c:f>
              <c:strCache>
                <c:ptCount val="1"/>
                <c:pt idx="0">
                  <c:v>Posgrado - Doctorados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3'!$D$29:$D$30</c:f>
              <c:multiLvlStrCache>
                <c:ptCount val="1"/>
                <c:lvl>
                  <c:pt idx="0">
                    <c:v>Ene./Marz.</c:v>
                  </c:pt>
                </c:lvl>
                <c:lvl>
                  <c:pt idx="0">
                    <c:v>Becas otorgadas 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3'!$D$37:$G$37</c15:sqref>
                  </c15:fullRef>
                </c:ext>
              </c:extLst>
              <c:f>'Anexo 3'!$D$37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EFC-4DBB-8D7A-BB0F4CD3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5009344"/>
        <c:axId val="10150028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'Anexo 3'!$C$38</c15:sqref>
                        </c15:formulaRef>
                      </c:ext>
                    </c:extLst>
                    <c:strCache>
                      <c:ptCount val="1"/>
                      <c:pt idx="0">
                        <c:v>Total general de Becas Otorgadas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'Anexo 3'!$D$29:$G$30</c15:sqref>
                        </c15:fullRef>
                        <c15:formulaRef>
                          <c15:sqref>'Anexo 3'!$D$29:$D$30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Ene./Marz.</c:v>
                        </c:pt>
                      </c:lvl>
                      <c:lvl>
                        <c:pt idx="0">
                          <c:v>Becas otorgadas 2022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'Anexo 3'!$D$38:$G$38</c15:sqref>
                        </c15:fullRef>
                        <c15:formulaRef>
                          <c15:sqref>'Anexo 3'!$D$38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15004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A9AA-4046-8B3D-ADED8FFD30C2}"/>
                  </c:ext>
                </c:extLst>
              </c15:ser>
            </c15:filteredBarSeries>
          </c:ext>
        </c:extLst>
      </c:barChart>
      <c:catAx>
        <c:axId val="10150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2816"/>
        <c:crosses val="autoZero"/>
        <c:auto val="1"/>
        <c:lblAlgn val="ctr"/>
        <c:lblOffset val="100"/>
        <c:noMultiLvlLbl val="0"/>
      </c:catAx>
      <c:valAx>
        <c:axId val="101500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69140086302766E-3"/>
          <c:y val="0.69563649705077191"/>
          <c:w val="0.8960677933550989"/>
          <c:h val="0.18644201254504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Posgrado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según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0112530748564345"/>
          <c:y val="1.83068070557395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871294089682947"/>
          <c:y val="0.17258092514249024"/>
          <c:w val="0.66319718564475927"/>
          <c:h val="0.756302937180475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2022'!$B$135:$B$143</c:f>
              <c:strCache>
                <c:ptCount val="9"/>
                <c:pt idx="0">
                  <c:v>Matemáticas</c:v>
                </c:pt>
                <c:pt idx="1">
                  <c:v>Estrategias Innovadoras de la Enseñanza</c:v>
                </c:pt>
                <c:pt idx="2">
                  <c:v>TIC´s Informática</c:v>
                </c:pt>
                <c:pt idx="3">
                  <c:v>Dirección y Gestión de Centros Educativos</c:v>
                </c:pt>
                <c:pt idx="4">
                  <c:v>Lingüística aplicada a la Enseñanza del idioma Español como lengua moderna</c:v>
                </c:pt>
                <c:pt idx="5">
                  <c:v>Geografía para Educadores</c:v>
                </c:pt>
                <c:pt idx="6">
                  <c:v>Inglés como Lengua Extranjera</c:v>
                </c:pt>
                <c:pt idx="7">
                  <c:v>Educación inclusiva para estudiante con discapacidad</c:v>
                </c:pt>
                <c:pt idx="8">
                  <c:v>Género y Política de Igualdad en Educación</c:v>
                </c:pt>
              </c:strCache>
            </c:strRef>
          </c:cat>
          <c:val>
            <c:numRef>
              <c:f>'Año 2022'!$C$135:$C$143</c:f>
              <c:numCache>
                <c:formatCode>General</c:formatCode>
                <c:ptCount val="9"/>
                <c:pt idx="0">
                  <c:v>39</c:v>
                </c:pt>
                <c:pt idx="1">
                  <c:v>108</c:v>
                </c:pt>
                <c:pt idx="2">
                  <c:v>101</c:v>
                </c:pt>
                <c:pt idx="3">
                  <c:v>88</c:v>
                </c:pt>
                <c:pt idx="4">
                  <c:v>39</c:v>
                </c:pt>
                <c:pt idx="5">
                  <c:v>41</c:v>
                </c:pt>
                <c:pt idx="6">
                  <c:v>37</c:v>
                </c:pt>
                <c:pt idx="7">
                  <c:v>38</c:v>
                </c:pt>
                <c:pt idx="8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59-43F9-9AE1-F35D301F1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7254784"/>
        <c:axId val="95725097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bg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dLbl>
                    <c:idx val="0"/>
                    <c:layout>
                      <c:manualLayout>
                        <c:x val="0.48978718787044734"/>
                        <c:y val="-3.4760997613260639E-2"/>
                      </c:manualLayout>
                    </c:layout>
                    <c:tx>
                      <c:rich>
                        <a:bodyPr/>
                        <a:lstStyle/>
                        <a:p>
                          <a:fld id="{83BD0622-F7C0-4C0A-83DB-77136064D3BC}" type="VALUE">
                            <a:rPr lang="en-US"/>
                            <a:pPr/>
                            <a:t>[VALOR]</a:t>
                          </a:fld>
                          <a:r>
                            <a:rPr lang="en-US"/>
                            <a:t>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B-4900-4D7C-B2D5-DF58F4E16FD8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:dLbl>
                  <c:dLbl>
                    <c:idx val="8"/>
                    <c:layout>
                      <c:manualLayout>
                        <c:x val="0.35839208853746546"/>
                        <c:y val="3.9977102316982758E-3"/>
                      </c:manualLayout>
                    </c:layout>
                    <c:tx>
                      <c:rich>
                        <a:bodyPr/>
                        <a:lstStyle/>
                        <a:p>
                          <a:fld id="{07C4ECBA-2B15-4CCF-9598-B0823E6F1A48}" type="VALUE">
                            <a:rPr lang="en-US"/>
                            <a:pPr/>
                            <a:t>[VALOR]</a:t>
                          </a:fld>
                          <a:r>
                            <a:rPr lang="en-US"/>
                            <a:t>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4900-4D7C-B2D5-DF58F4E16FD8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2022'!$B$135:$B$143</c15:sqref>
                        </c15:formulaRef>
                      </c:ext>
                    </c:extLst>
                    <c:strCache>
                      <c:ptCount val="9"/>
                      <c:pt idx="0">
                        <c:v>Matemáticas</c:v>
                      </c:pt>
                      <c:pt idx="1">
                        <c:v>Estrategias Innovadoras de la Enseñanza</c:v>
                      </c:pt>
                      <c:pt idx="2">
                        <c:v>TIC´s Informática</c:v>
                      </c:pt>
                      <c:pt idx="3">
                        <c:v>Dirección y Gestión de Centros Educativos</c:v>
                      </c:pt>
                      <c:pt idx="4">
                        <c:v>Lingüística aplicada a la Enseñanza del idioma Español como lengua moderna</c:v>
                      </c:pt>
                      <c:pt idx="5">
                        <c:v>Geografía para Educadores</c:v>
                      </c:pt>
                      <c:pt idx="6">
                        <c:v>Inglés como Lengua Extranjera</c:v>
                      </c:pt>
                      <c:pt idx="7">
                        <c:v>Educación inclusiva para estudiante con discapacidad</c:v>
                      </c:pt>
                      <c:pt idx="8">
                        <c:v>Género y Política de Igualdad en Educación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2022'!$D$135:$D$143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7.4427480916030533E-2</c:v>
                      </c:pt>
                      <c:pt idx="1">
                        <c:v>0.20610687022900764</c:v>
                      </c:pt>
                      <c:pt idx="2">
                        <c:v>0.19274809160305342</c:v>
                      </c:pt>
                      <c:pt idx="3">
                        <c:v>0.16793893129770993</c:v>
                      </c:pt>
                      <c:pt idx="4">
                        <c:v>7.4427480916030533E-2</c:v>
                      </c:pt>
                      <c:pt idx="5">
                        <c:v>7.8244274809160311E-2</c:v>
                      </c:pt>
                      <c:pt idx="6">
                        <c:v>7.061068702290077E-2</c:v>
                      </c:pt>
                      <c:pt idx="7">
                        <c:v>7.2519083969465645E-2</c:v>
                      </c:pt>
                      <c:pt idx="8">
                        <c:v>6.2977099236641215E-2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4900-4D7C-B2D5-DF58F4E16FD8}"/>
                  </c:ext>
                </c:extLst>
              </c15:ser>
            </c15:filteredBarSeries>
          </c:ext>
        </c:extLst>
      </c:bar3DChart>
      <c:valAx>
        <c:axId val="9572509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57254784"/>
        <c:crosses val="autoZero"/>
        <c:crossBetween val="between"/>
      </c:valAx>
      <c:catAx>
        <c:axId val="95725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57250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000" b="1">
                <a:solidFill>
                  <a:sysClr val="windowText" lastClr="000000"/>
                </a:solidFill>
              </a:rPr>
              <a:t>Total Docentes Becados por Trimestre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en-US" sz="1000" b="1">
                <a:solidFill>
                  <a:sysClr val="windowText" lastClr="000000"/>
                </a:solidFill>
              </a:rPr>
              <a:t>Periodo enero-marzo 2022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3'!$C$49</c:f>
              <c:strCache>
                <c:ptCount val="1"/>
                <c:pt idx="0">
                  <c:v> Becas Otorgadas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7777777777777779E-3"/>
                  <c:y val="7.0889836687080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C80-4671-AA3D-C2AA2B0ADF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3'!$D$48:$G$48</c:f>
              <c:strCache>
                <c:ptCount val="4"/>
                <c:pt idx="0">
                  <c:v>Ene./Marz.</c:v>
                </c:pt>
                <c:pt idx="1">
                  <c:v>Abr./Jun.</c:v>
                </c:pt>
                <c:pt idx="2">
                  <c:v>Jul./Sept.</c:v>
                </c:pt>
                <c:pt idx="3">
                  <c:v>Oct./Dic.</c:v>
                </c:pt>
              </c:strCache>
            </c:strRef>
          </c:cat>
          <c:val>
            <c:numRef>
              <c:f>'Anexo 3'!$D$49:$G$49</c:f>
              <c:numCache>
                <c:formatCode>#,##0</c:formatCode>
                <c:ptCount val="4"/>
                <c:pt idx="0">
                  <c:v>15004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0-4671-AA3D-C2AA2B0ADF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015005536"/>
        <c:axId val="1015010976"/>
      </c:barChart>
      <c:catAx>
        <c:axId val="101500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10976"/>
        <c:crosses val="autoZero"/>
        <c:auto val="1"/>
        <c:lblAlgn val="ctr"/>
        <c:lblOffset val="100"/>
        <c:noMultiLvlLbl val="0"/>
      </c:catAx>
      <c:valAx>
        <c:axId val="10150109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1500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00"/>
              <a:t>% Docentes Becados por Programa de Formación </a:t>
            </a:r>
            <a:r>
              <a:rPr lang="en-US" sz="1000" b="1" i="0" u="none" strike="noStrike" baseline="0">
                <a:effectLst/>
              </a:rPr>
              <a:t>vs  Meta del trimestre establecida 2022,</a:t>
            </a:r>
          </a:p>
          <a:p>
            <a:pPr>
              <a:defRPr sz="1000"/>
            </a:pPr>
            <a:r>
              <a:rPr lang="en-US" sz="1000" b="1" i="0" u="none" strike="noStrike" baseline="0">
                <a:effectLst/>
              </a:rPr>
              <a:t>periodo enero - marzo 2022  </a:t>
            </a:r>
            <a:endParaRPr lang="en-US" sz="1000"/>
          </a:p>
        </c:rich>
      </c:tx>
      <c:layout>
        <c:manualLayout>
          <c:xMode val="edge"/>
          <c:yMode val="edge"/>
          <c:x val="0.13734199283483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5330754251252089E-2"/>
          <c:y val="0.2156446448696468"/>
          <c:w val="0.96474358974358976"/>
          <c:h val="0.642235819659390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'Anexo 4'!$D$28</c:f>
              <c:strCache>
                <c:ptCount val="1"/>
                <c:pt idx="0">
                  <c:v>% Logrado vs Meta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6D-468A-9749-8238F05497F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6D-468A-9749-8238F05497F7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C6D-468A-9749-8238F05497F7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C6D-468A-9749-8238F05497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4'!$C$29:$C$33</c:f>
              <c:strCache>
                <c:ptCount val="5"/>
                <c:pt idx="1">
                  <c:v>Programa Formación Inicial</c:v>
                </c:pt>
                <c:pt idx="2">
                  <c:v>Posgrado</c:v>
                </c:pt>
                <c:pt idx="3">
                  <c:v>Diplomados y Talleres, congresos, cursos y seminarios</c:v>
                </c:pt>
                <c:pt idx="4">
                  <c:v>EFCCE</c:v>
                </c:pt>
              </c:strCache>
            </c:strRef>
          </c:cat>
          <c:val>
            <c:numRef>
              <c:f>'Anexo 4'!$D$29:$D$33</c:f>
              <c:numCache>
                <c:formatCode>0%</c:formatCode>
                <c:ptCount val="5"/>
                <c:pt idx="1">
                  <c:v>0.3725</c:v>
                </c:pt>
                <c:pt idx="2">
                  <c:v>1.2186046511627906</c:v>
                </c:pt>
                <c:pt idx="3">
                  <c:v>1.782896379525593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45-4BB0-A032-01071405A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5007712"/>
        <c:axId val="1015004448"/>
      </c:barChart>
      <c:valAx>
        <c:axId val="101500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7712"/>
        <c:crosses val="autoZero"/>
        <c:crossBetween val="between"/>
      </c:valAx>
      <c:catAx>
        <c:axId val="101500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04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95000"/>
      </a:schemeClr>
    </a:solidFill>
    <a:ln>
      <a:solidFill>
        <a:schemeClr val="accent1"/>
      </a:solidFill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  <a:latin typeface="+mj-lt"/>
              </a:rPr>
              <a:t>% Docentes Becados por Programa de Formación vs Meta del cuatrienio 2021-2024</a:t>
            </a:r>
            <a:endParaRPr lang="es-DO" sz="1000" b="1">
              <a:solidFill>
                <a:sysClr val="windowText" lastClr="000000"/>
              </a:solidFill>
              <a:effectLst/>
              <a:latin typeface="+mj-lt"/>
            </a:endParaRPr>
          </a:p>
          <a:p>
            <a:pPr>
              <a:defRPr sz="1000" b="1"/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  <a:latin typeface="+mj-lt"/>
              </a:rPr>
              <a:t>Datos del periodo agosto 2020 -diciembre 2021  </a:t>
            </a:r>
            <a:endParaRPr lang="es-DO" sz="1000" b="1">
              <a:solidFill>
                <a:sysClr val="windowText" lastClr="000000"/>
              </a:solidFill>
              <a:effectLst/>
              <a:latin typeface="+mj-lt"/>
            </a:endParaRPr>
          </a:p>
          <a:p>
            <a:pPr>
              <a:defRPr sz="1000" b="1"/>
            </a:pP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'Anexo 4'!$Q$11</c:f>
              <c:strCache>
                <c:ptCount val="1"/>
                <c:pt idx="0">
                  <c:v>% Logrado vs 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'Anexo 4'!$P$12:$P$22</c15:sqref>
                  </c15:fullRef>
                </c:ext>
              </c:extLst>
              <c:f>('Anexo 4'!$P$14,'Anexo 4'!$P$16:$P$18,'Anexo 4'!$P$20:$P$22)</c:f>
              <c:strCache>
                <c:ptCount val="7"/>
                <c:pt idx="0">
                  <c:v>Licenciaturas</c:v>
                </c:pt>
                <c:pt idx="1">
                  <c:v>Diplomados</c:v>
                </c:pt>
                <c:pt idx="2">
                  <c:v>Talleres, congresos, cursos y seminarios</c:v>
                </c:pt>
                <c:pt idx="3">
                  <c:v>EFCCE</c:v>
                </c:pt>
                <c:pt idx="4">
                  <c:v>Especialidades</c:v>
                </c:pt>
                <c:pt idx="5">
                  <c:v>Maestrías</c:v>
                </c:pt>
                <c:pt idx="6">
                  <c:v>Doctorados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4'!$Q$12:$Q$22</c15:sqref>
                  </c15:fullRef>
                </c:ext>
              </c:extLst>
              <c:f>('Anexo 4'!$Q$14,'Anexo 4'!$Q$16:$Q$18,'Anexo 4'!$Q$20:$Q$22)</c:f>
              <c:numCache>
                <c:formatCode>General</c:formatCode>
                <c:ptCount val="7"/>
                <c:pt idx="0" formatCode="0.0%">
                  <c:v>0.21567567567567567</c:v>
                </c:pt>
                <c:pt idx="1" formatCode="0.0%">
                  <c:v>0.18448164527238572</c:v>
                </c:pt>
                <c:pt idx="2" formatCode="0.0%">
                  <c:v>0.26983699906073888</c:v>
                </c:pt>
                <c:pt idx="3" formatCode="0.0%">
                  <c:v>3.4642857142857142E-2</c:v>
                </c:pt>
                <c:pt idx="4" formatCode="0.0%">
                  <c:v>0.15907506390890078</c:v>
                </c:pt>
                <c:pt idx="5" formatCode="0.0%">
                  <c:v>0.22461073669532883</c:v>
                </c:pt>
                <c:pt idx="6" formatCode="0.00%">
                  <c:v>4.066930048803161E-3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6A-4F87-A63B-7F93AC591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5009888"/>
        <c:axId val="1015011520"/>
      </c:barChart>
      <c:catAx>
        <c:axId val="1015009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5011520"/>
        <c:crosses val="autoZero"/>
        <c:auto val="1"/>
        <c:lblAlgn val="ctr"/>
        <c:lblOffset val="100"/>
        <c:noMultiLvlLbl val="0"/>
      </c:catAx>
      <c:valAx>
        <c:axId val="10150115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1500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que concluyeron la formación, por Tipo de Programa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17279387875608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972980968088929"/>
          <c:y val="0.32544447559769019"/>
          <c:w val="0.85585589675650231"/>
          <c:h val="0.3085039021645860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782-4B73-9536-F35DA18F0955}"/>
              </c:ext>
            </c:extLst>
          </c:dPt>
          <c:dPt>
            <c:idx val="1"/>
            <c:invertIfNegative val="0"/>
            <c:bubble3D val="0"/>
            <c:explosion val="45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82-4B73-9536-F35DA18F095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782-4B73-9536-F35DA18F0955}"/>
              </c:ext>
            </c:extLst>
          </c:dPt>
          <c:dLbls>
            <c:dLbl>
              <c:idx val="0"/>
              <c:layout>
                <c:manualLayout>
                  <c:x val="5.4039851304575068E-3"/>
                  <c:y val="1.4902360259550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82-4B73-9536-F35DA18F09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432423229786914E-2"/>
                  <c:y val="-1.4678901910260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82-4B73-9536-F35DA18F09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784835132344436E-2"/>
                  <c:y val="-1.022514584510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782-4B73-9536-F35DA18F09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'Año 2022'!$B$166:$C$168</c15:sqref>
                  </c15:fullRef>
                  <c15:levelRef>
                    <c15:sqref>'Año 2022'!$B$166:$B$168</c15:sqref>
                  </c15:levelRef>
                </c:ext>
              </c:extLst>
              <c:f>'Año 2022'!$B$166:$B$168</c:f>
              <c:strCache>
                <c:ptCount val="3"/>
                <c:pt idx="0">
                  <c:v>Formación Inicial</c:v>
                </c:pt>
                <c:pt idx="1">
                  <c:v>Formación Continua</c:v>
                </c:pt>
                <c:pt idx="2">
                  <c:v>Posgrado</c:v>
                </c:pt>
              </c:strCache>
            </c:strRef>
          </c:cat>
          <c:val>
            <c:numRef>
              <c:f>'Año 2022'!$D$166:$D$168</c:f>
              <c:numCache>
                <c:formatCode>_-* #,##0_-;\-* #,##0_-;_-* "-"??_-;_-@_-</c:formatCode>
                <c:ptCount val="3"/>
                <c:pt idx="0" formatCode="General">
                  <c:v>35</c:v>
                </c:pt>
                <c:pt idx="1">
                  <c:v>6535</c:v>
                </c:pt>
                <c:pt idx="2" formatCode="General">
                  <c:v>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82-4B73-9536-F35DA18F0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34093168"/>
        <c:axId val="1011907184"/>
        <c:axId val="0"/>
      </c:bar3DChart>
      <c:catAx>
        <c:axId val="73409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07184"/>
        <c:crosses val="autoZero"/>
        <c:auto val="1"/>
        <c:lblAlgn val="ctr"/>
        <c:lblOffset val="100"/>
        <c:noMultiLvlLbl val="0"/>
      </c:catAx>
      <c:valAx>
        <c:axId val="101190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409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Inicial  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Distribución de bachilleres becados en licenciaturas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 por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7556402524152567"/>
          <c:y val="1.9093019678293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1894555488256277"/>
          <c:y val="0.29780858178011732"/>
          <c:w val="0.63715700922000129"/>
          <c:h val="0.49317474940190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'Año 2022'!$C$23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2022'!$B$24:$B$29</c:f>
              <c:strCache>
                <c:ptCount val="6"/>
                <c:pt idx="0">
                  <c:v>Biología</c:v>
                </c:pt>
                <c:pt idx="1">
                  <c:v>Matemáticas</c:v>
                </c:pt>
                <c:pt idx="2">
                  <c:v>Inglés</c:v>
                </c:pt>
                <c:pt idx="3">
                  <c:v>Lengua Española</c:v>
                </c:pt>
                <c:pt idx="4">
                  <c:v>Educación Primer Ciclo</c:v>
                </c:pt>
                <c:pt idx="5">
                  <c:v>Educación Inicial</c:v>
                </c:pt>
              </c:strCache>
            </c:strRef>
          </c:cat>
          <c:val>
            <c:numRef>
              <c:f>'Año 2022'!$C$24:$C$29</c:f>
              <c:numCache>
                <c:formatCode>General</c:formatCode>
                <c:ptCount val="6"/>
                <c:pt idx="0">
                  <c:v>52</c:v>
                </c:pt>
                <c:pt idx="1">
                  <c:v>55</c:v>
                </c:pt>
                <c:pt idx="2">
                  <c:v>7</c:v>
                </c:pt>
                <c:pt idx="3">
                  <c:v>11</c:v>
                </c:pt>
                <c:pt idx="4">
                  <c:v>14</c:v>
                </c:pt>
                <c:pt idx="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BE-42A7-8705-278F1A22E7FC}"/>
            </c:ext>
          </c:extLst>
        </c:ser>
        <c:ser>
          <c:idx val="1"/>
          <c:order val="1"/>
          <c:tx>
            <c:strRef>
              <c:f>'Año 2022'!$D$23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'Año 2022'!$B$24:$B$29</c:f>
              <c:strCache>
                <c:ptCount val="6"/>
                <c:pt idx="0">
                  <c:v>Biología</c:v>
                </c:pt>
                <c:pt idx="1">
                  <c:v>Matemáticas</c:v>
                </c:pt>
                <c:pt idx="2">
                  <c:v>Inglés</c:v>
                </c:pt>
                <c:pt idx="3">
                  <c:v>Lengua Española</c:v>
                </c:pt>
                <c:pt idx="4">
                  <c:v>Educación Primer Ciclo</c:v>
                </c:pt>
                <c:pt idx="5">
                  <c:v>Educación Inicial</c:v>
                </c:pt>
              </c:strCache>
            </c:strRef>
          </c:cat>
          <c:val>
            <c:numRef>
              <c:f>'Año 2022'!$D$24:$D$29</c:f>
              <c:numCache>
                <c:formatCode>0.00%</c:formatCode>
                <c:ptCount val="6"/>
                <c:pt idx="0">
                  <c:v>0.34899328859060402</c:v>
                </c:pt>
                <c:pt idx="1">
                  <c:v>0.36912751677852351</c:v>
                </c:pt>
                <c:pt idx="2">
                  <c:v>4.6979865771812082E-2</c:v>
                </c:pt>
                <c:pt idx="3">
                  <c:v>7.3825503355704702E-2</c:v>
                </c:pt>
                <c:pt idx="4">
                  <c:v>9.3959731543624164E-2</c:v>
                </c:pt>
                <c:pt idx="5">
                  <c:v>6.7114093959731544E-2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78BE-42A7-8705-278F1A22E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1915344"/>
        <c:axId val="1011908272"/>
        <c:extLst xmlns:c16r2="http://schemas.microsoft.com/office/drawing/2015/06/chart"/>
      </c:barChart>
      <c:catAx>
        <c:axId val="101191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08272"/>
        <c:crosses val="autoZero"/>
        <c:auto val="1"/>
        <c:lblAlgn val="ctr"/>
        <c:lblOffset val="100"/>
        <c:noMultiLvlLbl val="0"/>
      </c:catAx>
      <c:valAx>
        <c:axId val="101190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191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Posgrado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03-432A-8247-805D1D21EB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403-432A-8247-805D1D21EB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403-432A-8247-805D1D21EBD9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403-432A-8247-805D1D21EBD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403-432A-8247-805D1D21EBD9}"/>
              </c:ext>
            </c:extLst>
          </c:dPt>
          <c:dLbls>
            <c:dLbl>
              <c:idx val="0"/>
              <c:layout>
                <c:manualLayout>
                  <c:x val="-2.506677231383813E-2"/>
                  <c:y val="-1.97224411673079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03-432A-8247-805D1D21EBD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734908136482944E-2"/>
                  <c:y val="-0.149300064456010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03-432A-8247-805D1D21EBD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7757308638307021E-2"/>
                  <c:y val="-6.80566718832271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403-432A-8247-805D1D21EBD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002938311956289E-2"/>
                  <c:y val="-9.63317714149260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403-432A-8247-805D1D21EBD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219795638752703"/>
                  <c:y val="-2.15605124824621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403-432A-8247-805D1D21EBD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'Año 2022'!$B$225:$B$229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'Año 2022'!$C$225:$C$229</c:f>
              <c:numCache>
                <c:formatCode>_-* #,##0_-;\-* #,##0_-;_-* "-"??_-;_-@_-</c:formatCode>
                <c:ptCount val="5"/>
                <c:pt idx="0">
                  <c:v>91</c:v>
                </c:pt>
                <c:pt idx="1">
                  <c:v>114</c:v>
                </c:pt>
                <c:pt idx="2">
                  <c:v>121</c:v>
                </c:pt>
                <c:pt idx="3">
                  <c:v>153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03-432A-8247-805D1D21EBD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CC4-462F-9C7B-8E565A9E9C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CC4-462F-9C7B-8E565A9E9C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CC4-462F-9C7B-8E565A9E9C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CC4-462F-9C7B-8E565A9E9C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CC4-462F-9C7B-8E565A9E9C42}"/>
              </c:ext>
            </c:extLst>
          </c:dPt>
          <c:cat>
            <c:strRef>
              <c:f>'Año 2022'!$B$225:$B$229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'Año 2022'!$D$225:$D$229</c:f>
              <c:numCache>
                <c:formatCode>0%</c:formatCode>
                <c:ptCount val="5"/>
                <c:pt idx="0">
                  <c:v>0.17366412213740459</c:v>
                </c:pt>
                <c:pt idx="1">
                  <c:v>0.21755725190839695</c:v>
                </c:pt>
                <c:pt idx="2">
                  <c:v>0.23091603053435114</c:v>
                </c:pt>
                <c:pt idx="3">
                  <c:v>0.2919847328244275</c:v>
                </c:pt>
                <c:pt idx="4">
                  <c:v>8.5877862595419852E-2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03-432A-8247-805D1D21E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2027279376963125"/>
          <c:y val="3.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020-4EA9-ACBC-76A1EB810E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020-4EA9-ACBC-76A1EB810E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020-4EA9-ACBC-76A1EB810E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020-4EA9-ACBC-76A1EB810E11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  <a:effectLst/>
              <a:sp3d contourW="25400">
                <a:contourClr>
                  <a:srgbClr val="FF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D020-4EA9-ACBC-76A1EB810E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'Año 2022'!$B$179:$B$183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'Año 2022'!$D$179:$D$183</c:f>
              <c:numCache>
                <c:formatCode>0.0%</c:formatCode>
                <c:ptCount val="5"/>
                <c:pt idx="0">
                  <c:v>0.79697739735187911</c:v>
                </c:pt>
                <c:pt idx="1">
                  <c:v>3.4171459141366857E-2</c:v>
                </c:pt>
                <c:pt idx="2">
                  <c:v>3.5375150461415004E-2</c:v>
                </c:pt>
                <c:pt idx="3">
                  <c:v>7.4963220542998532E-2</c:v>
                </c:pt>
                <c:pt idx="4">
                  <c:v>5.8512772502340514E-2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020-4EA9-ACBC-76A1EB81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D020-4EA9-ACBC-76A1EB810E1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D020-4EA9-ACBC-76A1EB810E1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D020-4EA9-ACBC-76A1EB810E11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D020-4EA9-ACBC-76A1EB810E11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D020-4EA9-ACBC-76A1EB810E11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5.4365847711659129E-2"/>
                        <c:y val="4.176714238845144E-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9A925A29-14A2-4689-885E-1945DA6EF355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22.3%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D020-4EA9-ACBC-76A1EB810E11}"/>
                      </c:ext>
                      <c:ext uri="{CE6537A1-D6FC-4f65-9D91-7224C49458BB}">
                        <c15:layout>
                          <c:manualLayout>
                            <c:w val="0.11029158240465842"/>
                            <c:h val="0.16658874671916007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-8.8650803895428071E-4"/>
                        <c:y val="-9.3515625000000005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D20BE4B2-A0E8-4530-B6E0-FAC572B29C0B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17.9%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D020-4EA9-ACBC-76A1EB810E11}"/>
                      </c:ext>
                      <c:ext uri="{CE6537A1-D6FC-4f65-9D91-7224C49458BB}">
                        <c15:layout>
                          <c:manualLayout>
                            <c:w val="0.11029158240465842"/>
                            <c:h val="0.15617208005249342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2"/>
                    <c:layout>
                      <c:manualLayout>
                        <c:x val="-4.3715846994535464E-2"/>
                        <c:y val="-5.145136154855643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D020-4EA9-ACBC-76A1EB810E11}"/>
                      </c:ext>
                      <c:ext uri="{CE6537A1-D6FC-4f65-9D91-7224C49458BB}">
                        <c15:layout>
                          <c:manualLayout>
                            <c:w val="0.10109289617486339"/>
                            <c:h val="0.17838541666666666"/>
                          </c:manualLayout>
                        </c15:layout>
                      </c:ext>
                    </c:extLst>
                  </c:dLbl>
                  <c:dLbl>
                    <c:idx val="3"/>
                    <c:layout>
                      <c:manualLayout>
                        <c:x val="-5.239877802159976E-3"/>
                        <c:y val="-0.1261335301837270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B2DA0DBB-081C-4854-9DF7-80007DACA696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28.4%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D020-4EA9-ACBC-76A1EB810E11}"/>
                      </c:ext>
                      <c:ext uri="{CE6537A1-D6FC-4f65-9D91-7224C49458BB}">
                        <c15:layout>
                          <c:manualLayout>
                            <c:w val="0.12122054415329231"/>
                            <c:h val="0.1978387467191601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4"/>
                    <c:layout>
                      <c:manualLayout>
                        <c:x val="2.5857894812328752E-2"/>
                        <c:y val="-3.256049048556430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D020-4EA9-ACBC-76A1EB810E11}"/>
                      </c:ext>
                      <c:ext uri="{CE6537A1-D6FC-4f65-9D91-7224C49458BB}">
                        <c15:layout>
                          <c:manualLayout>
                            <c:w val="0.1066485951551138"/>
                            <c:h val="0.17700541338582676"/>
                          </c:manualLayout>
                        </c15:layout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2022'!$B$179:$B$183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2022'!$C$179:$C$183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11918</c:v>
                      </c:pt>
                      <c:pt idx="1">
                        <c:v>511</c:v>
                      </c:pt>
                      <c:pt idx="2">
                        <c:v>529</c:v>
                      </c:pt>
                      <c:pt idx="3">
                        <c:v>1121</c:v>
                      </c:pt>
                      <c:pt idx="4">
                        <c:v>875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D020-4EA9-ACBC-76A1EB810E11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Inicial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Enero-Marzo 2022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B3E-4160-B3A8-0C0A98FBDE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B3E-4160-B3A8-0C0A98FBDE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9B3E-4160-B3A8-0C0A98FBDE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9B3E-4160-B3A8-0C0A98FBDE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9B3E-4160-B3A8-0C0A98FBDEDA}"/>
              </c:ext>
            </c:extLst>
          </c:dPt>
          <c:dLbls>
            <c:dLbl>
              <c:idx val="0"/>
              <c:layout>
                <c:manualLayout>
                  <c:x val="-8.2291736260240195E-2"/>
                  <c:y val="-5.6097041923813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B3E-4160-B3A8-0C0A98FBDE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169808319414618E-2"/>
                  <c:y val="-1.772008228701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B3E-4160-B3A8-0C0A98FBDE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'Año 2022'!$B$194:$B$198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'Año 2022'!$D$194:$D$198</c:f>
              <c:numCache>
                <c:formatCode>0.0%</c:formatCode>
                <c:ptCount val="5"/>
                <c:pt idx="0">
                  <c:v>0.39597315436241609</c:v>
                </c:pt>
                <c:pt idx="1">
                  <c:v>0.10067114093959731</c:v>
                </c:pt>
                <c:pt idx="2">
                  <c:v>0.28187919463087246</c:v>
                </c:pt>
                <c:pt idx="3">
                  <c:v>8.0536912751677847E-2</c:v>
                </c:pt>
                <c:pt idx="4">
                  <c:v>0.14093959731543623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B3E-4160-B3A8-0C0A98FBD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9B3E-4160-B3A8-0C0A98FBDE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9B3E-4160-B3A8-0C0A98FBDE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9B3E-4160-B3A8-0C0A98FBDEDA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9B3E-4160-B3A8-0C0A98FBDEDA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9B3E-4160-B3A8-0C0A98FBDEDA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3.9733715103793844E-2"/>
                        <c:y val="-4.0166702135206074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3A296A09-DD74-40FA-94FE-FE04B57C0D0E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33.7%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9B3E-4160-B3A8-0C0A98FBDEDA}"/>
                      </c:ext>
                      <c:ext uri="{CE6537A1-D6FC-4f65-9D91-7224C49458BB}">
                        <c15:layout>
                          <c:manualLayout>
                            <c:w val="0.13395975503062119"/>
                            <c:h val="0.19210233855903144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-2.6262626262626265E-2"/>
                        <c:y val="-0.24432527015204181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2E2E3A3D-B028-4ABD-95F4-330F21844DB2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29.8%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9B3E-4160-B3A8-0C0A98FBDEDA}"/>
                      </c:ext>
                      <c:ext uri="{CE6537A1-D6FC-4f65-9D91-7224C49458BB}">
                        <c15:layout>
                          <c:manualLayout>
                            <c:w val="0.13030303030303031"/>
                            <c:h val="0.21171171171171171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3"/>
                    <c:layout>
                      <c:manualLayout>
                        <c:x val="3.9857417115185048E-2"/>
                        <c:y val="-6.537533103970111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9B3E-4160-B3A8-0C0A98FBDEDA}"/>
                      </c:ext>
                      <c:ext uri="{CE6537A1-D6FC-4f65-9D91-7224C49458BB}">
                        <c15:layout>
                          <c:manualLayout>
                            <c:w val="8.9515310586176733E-2"/>
                            <c:h val="0.16207230852900145"/>
                          </c:manualLayout>
                        </c15:layout>
                      </c:ext>
                    </c:extLst>
                  </c:dLbl>
                  <c:dLbl>
                    <c:idx val="4"/>
                    <c:layout>
                      <c:manualLayout>
                        <c:x val="4.8053766006521913E-2"/>
                        <c:y val="-1.1101652833936299E-3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9B3E-4160-B3A8-0C0A98FBDEDA}"/>
                      </c:ext>
                      <c:ext uri="{CE6537A1-D6FC-4f65-9D91-7224C49458BB}">
                        <c15:layout>
                          <c:manualLayout>
                            <c:w val="0.11779813886900502"/>
                            <c:h val="0.18009032654701942"/>
                          </c:manualLayout>
                        </c15:layout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'Año 2022'!$B$194:$B$198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'Año 2022'!$C$194:$C$198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59</c:v>
                      </c:pt>
                      <c:pt idx="1">
                        <c:v>15</c:v>
                      </c:pt>
                      <c:pt idx="2">
                        <c:v>42</c:v>
                      </c:pt>
                      <c:pt idx="3">
                        <c:v>12</c:v>
                      </c:pt>
                      <c:pt idx="4">
                        <c:v>21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9B3E-4160-B3A8-0C0A98FBDED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image" Target="../media/image1.png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161926</xdr:colOff>
      <xdr:row>11</xdr:row>
      <xdr:rowOff>200026</xdr:rowOff>
    </xdr:from>
    <xdr:to>
      <xdr:col>10</xdr:col>
      <xdr:colOff>666750</xdr:colOff>
      <xdr:row>21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49</xdr:row>
      <xdr:rowOff>28575</xdr:rowOff>
    </xdr:from>
    <xdr:to>
      <xdr:col>11</xdr:col>
      <xdr:colOff>381000</xdr:colOff>
      <xdr:row>63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</xdr:colOff>
      <xdr:row>118</xdr:row>
      <xdr:rowOff>0</xdr:rowOff>
    </xdr:from>
    <xdr:to>
      <xdr:col>10</xdr:col>
      <xdr:colOff>390525</xdr:colOff>
      <xdr:row>128</xdr:row>
      <xdr:rowOff>161924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161924</xdr:colOff>
      <xdr:row>131</xdr:row>
      <xdr:rowOff>61912</xdr:rowOff>
    </xdr:from>
    <xdr:to>
      <xdr:col>12</xdr:col>
      <xdr:colOff>47625</xdr:colOff>
      <xdr:row>143</xdr:row>
      <xdr:rowOff>19051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171449</xdr:colOff>
      <xdr:row>163</xdr:row>
      <xdr:rowOff>42863</xdr:rowOff>
    </xdr:from>
    <xdr:to>
      <xdr:col>11</xdr:col>
      <xdr:colOff>571500</xdr:colOff>
      <xdr:row>170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57150</xdr:colOff>
      <xdr:row>22</xdr:row>
      <xdr:rowOff>52387</xdr:rowOff>
    </xdr:from>
    <xdr:to>
      <xdr:col>11</xdr:col>
      <xdr:colOff>723900</xdr:colOff>
      <xdr:row>32</xdr:row>
      <xdr:rowOff>95250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371475</xdr:colOff>
      <xdr:row>223</xdr:row>
      <xdr:rowOff>9524</xdr:rowOff>
    </xdr:from>
    <xdr:to>
      <xdr:col>14</xdr:col>
      <xdr:colOff>352425</xdr:colOff>
      <xdr:row>233</xdr:row>
      <xdr:rowOff>33336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733425</xdr:colOff>
      <xdr:row>175</xdr:row>
      <xdr:rowOff>9525</xdr:rowOff>
    </xdr:from>
    <xdr:to>
      <xdr:col>16</xdr:col>
      <xdr:colOff>409575</xdr:colOff>
      <xdr:row>185</xdr:row>
      <xdr:rowOff>152400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191</xdr:row>
      <xdr:rowOff>0</xdr:rowOff>
    </xdr:from>
    <xdr:to>
      <xdr:col>11</xdr:col>
      <xdr:colOff>95250</xdr:colOff>
      <xdr:row>200</xdr:row>
      <xdr:rowOff>142875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266700</xdr:colOff>
      <xdr:row>207</xdr:row>
      <xdr:rowOff>123825</xdr:rowOff>
    </xdr:from>
    <xdr:to>
      <xdr:col>14</xdr:col>
      <xdr:colOff>361950</xdr:colOff>
      <xdr:row>217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723900</xdr:colOff>
      <xdr:row>238</xdr:row>
      <xdr:rowOff>95251</xdr:rowOff>
    </xdr:from>
    <xdr:to>
      <xdr:col>17</xdr:col>
      <xdr:colOff>571500</xdr:colOff>
      <xdr:row>269</xdr:row>
      <xdr:rowOff>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38100</xdr:colOff>
      <xdr:row>64</xdr:row>
      <xdr:rowOff>95250</xdr:rowOff>
    </xdr:from>
    <xdr:to>
      <xdr:col>12</xdr:col>
      <xdr:colOff>209550</xdr:colOff>
      <xdr:row>76</xdr:row>
      <xdr:rowOff>180975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714375</xdr:colOff>
      <xdr:row>79</xdr:row>
      <xdr:rowOff>57151</xdr:rowOff>
    </xdr:from>
    <xdr:to>
      <xdr:col>11</xdr:col>
      <xdr:colOff>419100</xdr:colOff>
      <xdr:row>95</xdr:row>
      <xdr:rowOff>19050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552450</xdr:colOff>
      <xdr:row>175</xdr:row>
      <xdr:rowOff>14287</xdr:rowOff>
    </xdr:from>
    <xdr:to>
      <xdr:col>11</xdr:col>
      <xdr:colOff>371475</xdr:colOff>
      <xdr:row>185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191</xdr:row>
      <xdr:rowOff>19050</xdr:rowOff>
    </xdr:from>
    <xdr:to>
      <xdr:col>16</xdr:col>
      <xdr:colOff>581025</xdr:colOff>
      <xdr:row>202</xdr:row>
      <xdr:rowOff>128588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390525</xdr:colOff>
      <xdr:row>207</xdr:row>
      <xdr:rowOff>66675</xdr:rowOff>
    </xdr:from>
    <xdr:to>
      <xdr:col>9</xdr:col>
      <xdr:colOff>676275</xdr:colOff>
      <xdr:row>218</xdr:row>
      <xdr:rowOff>176213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285750</xdr:colOff>
      <xdr:row>223</xdr:row>
      <xdr:rowOff>19050</xdr:rowOff>
    </xdr:from>
    <xdr:to>
      <xdr:col>9</xdr:col>
      <xdr:colOff>571500</xdr:colOff>
      <xdr:row>234</xdr:row>
      <xdr:rowOff>128588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104</xdr:row>
      <xdr:rowOff>0</xdr:rowOff>
    </xdr:from>
    <xdr:to>
      <xdr:col>10</xdr:col>
      <xdr:colOff>390524</xdr:colOff>
      <xdr:row>115</xdr:row>
      <xdr:rowOff>123824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38100</xdr:colOff>
      <xdr:row>151</xdr:row>
      <xdr:rowOff>19050</xdr:rowOff>
    </xdr:from>
    <xdr:to>
      <xdr:col>20</xdr:col>
      <xdr:colOff>514351</xdr:colOff>
      <xdr:row>158</xdr:row>
      <xdr:rowOff>14287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95250</xdr:colOff>
      <xdr:row>162</xdr:row>
      <xdr:rowOff>95250</xdr:rowOff>
    </xdr:from>
    <xdr:to>
      <xdr:col>16</xdr:col>
      <xdr:colOff>571501</xdr:colOff>
      <xdr:row>170</xdr:row>
      <xdr:rowOff>123825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581025</xdr:colOff>
      <xdr:row>22</xdr:row>
      <xdr:rowOff>19050</xdr:rowOff>
    </xdr:from>
    <xdr:to>
      <xdr:col>17</xdr:col>
      <xdr:colOff>352425</xdr:colOff>
      <xdr:row>32</xdr:row>
      <xdr:rowOff>123825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752475</xdr:colOff>
      <xdr:row>65</xdr:row>
      <xdr:rowOff>28575</xdr:rowOff>
    </xdr:from>
    <xdr:to>
      <xdr:col>17</xdr:col>
      <xdr:colOff>333376</xdr:colOff>
      <xdr:row>78</xdr:row>
      <xdr:rowOff>33339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752475</xdr:colOff>
      <xdr:row>79</xdr:row>
      <xdr:rowOff>57150</xdr:rowOff>
    </xdr:from>
    <xdr:to>
      <xdr:col>16</xdr:col>
      <xdr:colOff>457200</xdr:colOff>
      <xdr:row>95</xdr:row>
      <xdr:rowOff>9525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0</xdr:colOff>
      <xdr:row>131</xdr:row>
      <xdr:rowOff>0</xdr:rowOff>
    </xdr:from>
    <xdr:to>
      <xdr:col>17</xdr:col>
      <xdr:colOff>647701</xdr:colOff>
      <xdr:row>143</xdr:row>
      <xdr:rowOff>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17</xdr:col>
      <xdr:colOff>619125</xdr:colOff>
      <xdr:row>46</xdr:row>
      <xdr:rowOff>257175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552450</xdr:colOff>
      <xdr:row>41</xdr:row>
      <xdr:rowOff>9525</xdr:rowOff>
    </xdr:from>
    <xdr:to>
      <xdr:col>16</xdr:col>
      <xdr:colOff>400050</xdr:colOff>
      <xdr:row>41</xdr:row>
      <xdr:rowOff>228600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4049375" y="10106025"/>
          <a:ext cx="6096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 b="1">
              <a:solidFill>
                <a:sysClr val="windowText" lastClr="000000"/>
              </a:solidFill>
            </a:rPr>
            <a:t>93.5%</a:t>
          </a:r>
        </a:p>
      </xdr:txBody>
    </xdr:sp>
    <xdr:clientData/>
  </xdr:twoCellAnchor>
  <xdr:twoCellAnchor>
    <xdr:from>
      <xdr:col>15</xdr:col>
      <xdr:colOff>76200</xdr:colOff>
      <xdr:row>43</xdr:row>
      <xdr:rowOff>85725</xdr:rowOff>
    </xdr:from>
    <xdr:to>
      <xdr:col>15</xdr:col>
      <xdr:colOff>685800</xdr:colOff>
      <xdr:row>44</xdr:row>
      <xdr:rowOff>28575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13573125" y="10829925"/>
          <a:ext cx="6096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 b="1">
              <a:solidFill>
                <a:sysClr val="windowText" lastClr="000000"/>
              </a:solidFill>
            </a:rPr>
            <a:t>88.7%</a:t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17</xdr:col>
      <xdr:colOff>361951</xdr:colOff>
      <xdr:row>63</xdr:row>
      <xdr:rowOff>104775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19050</xdr:colOff>
      <xdr:row>118</xdr:row>
      <xdr:rowOff>19050</xdr:rowOff>
    </xdr:from>
    <xdr:to>
      <xdr:col>15</xdr:col>
      <xdr:colOff>409574</xdr:colOff>
      <xdr:row>128</xdr:row>
      <xdr:rowOff>180974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657226</xdr:colOff>
      <xdr:row>151</xdr:row>
      <xdr:rowOff>9526</xdr:rowOff>
    </xdr:from>
    <xdr:to>
      <xdr:col>14</xdr:col>
      <xdr:colOff>314326</xdr:colOff>
      <xdr:row>157</xdr:row>
      <xdr:rowOff>19050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561975</xdr:colOff>
      <xdr:row>18</xdr:row>
      <xdr:rowOff>104775</xdr:rowOff>
    </xdr:from>
    <xdr:to>
      <xdr:col>9</xdr:col>
      <xdr:colOff>180975</xdr:colOff>
      <xdr:row>19</xdr:row>
      <xdr:rowOff>133350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9782175" y="4533900"/>
          <a:ext cx="3810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800" b="1"/>
            <a:t>37%</a:t>
          </a:r>
        </a:p>
      </xdr:txBody>
    </xdr:sp>
    <xdr:clientData/>
  </xdr:twoCellAnchor>
  <xdr:twoCellAnchor>
    <xdr:from>
      <xdr:col>7</xdr:col>
      <xdr:colOff>19050</xdr:colOff>
      <xdr:row>38</xdr:row>
      <xdr:rowOff>23813</xdr:rowOff>
    </xdr:from>
    <xdr:to>
      <xdr:col>12</xdr:col>
      <xdr:colOff>47625</xdr:colOff>
      <xdr:row>46</xdr:row>
      <xdr:rowOff>266700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16</xdr:col>
      <xdr:colOff>428625</xdr:colOff>
      <xdr:row>21</xdr:row>
      <xdr:rowOff>28575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0</xdr:colOff>
      <xdr:row>104</xdr:row>
      <xdr:rowOff>0</xdr:rowOff>
    </xdr:from>
    <xdr:to>
      <xdr:col>17</xdr:col>
      <xdr:colOff>28575</xdr:colOff>
      <xdr:row>116</xdr:row>
      <xdr:rowOff>71437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21</xdr:col>
      <xdr:colOff>1552575</xdr:colOff>
      <xdr:row>21</xdr:row>
      <xdr:rowOff>176212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18</xdr:col>
      <xdr:colOff>0</xdr:colOff>
      <xdr:row>104</xdr:row>
      <xdr:rowOff>0</xdr:rowOff>
    </xdr:from>
    <xdr:to>
      <xdr:col>21</xdr:col>
      <xdr:colOff>1552575</xdr:colOff>
      <xdr:row>116</xdr:row>
      <xdr:rowOff>71437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21</xdr:col>
      <xdr:colOff>2019301</xdr:colOff>
      <xdr:row>11</xdr:row>
      <xdr:rowOff>19050</xdr:rowOff>
    </xdr:from>
    <xdr:to>
      <xdr:col>24</xdr:col>
      <xdr:colOff>219075</xdr:colOff>
      <xdr:row>21</xdr:row>
      <xdr:rowOff>152400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19</xdr:col>
      <xdr:colOff>466724</xdr:colOff>
      <xdr:row>38</xdr:row>
      <xdr:rowOff>0</xdr:rowOff>
    </xdr:from>
    <xdr:to>
      <xdr:col>21</xdr:col>
      <xdr:colOff>2019299</xdr:colOff>
      <xdr:row>47</xdr:row>
      <xdr:rowOff>114300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22</xdr:col>
      <xdr:colOff>1</xdr:colOff>
      <xdr:row>104</xdr:row>
      <xdr:rowOff>0</xdr:rowOff>
    </xdr:from>
    <xdr:to>
      <xdr:col>25</xdr:col>
      <xdr:colOff>333376</xdr:colOff>
      <xdr:row>116</xdr:row>
      <xdr:rowOff>71437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17</xdr:col>
      <xdr:colOff>752475</xdr:colOff>
      <xdr:row>49</xdr:row>
      <xdr:rowOff>33337</xdr:rowOff>
    </xdr:from>
    <xdr:to>
      <xdr:col>21</xdr:col>
      <xdr:colOff>1409700</xdr:colOff>
      <xdr:row>62</xdr:row>
      <xdr:rowOff>47625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16</xdr:col>
      <xdr:colOff>1</xdr:colOff>
      <xdr:row>118</xdr:row>
      <xdr:rowOff>9525</xdr:rowOff>
    </xdr:from>
    <xdr:to>
      <xdr:col>20</xdr:col>
      <xdr:colOff>104775</xdr:colOff>
      <xdr:row>128</xdr:row>
      <xdr:rowOff>152399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oneCell">
    <xdr:from>
      <xdr:col>2</xdr:col>
      <xdr:colOff>1352550</xdr:colOff>
      <xdr:row>1</xdr:row>
      <xdr:rowOff>9525</xdr:rowOff>
    </xdr:from>
    <xdr:to>
      <xdr:col>4</xdr:col>
      <xdr:colOff>647700</xdr:colOff>
      <xdr:row>4</xdr:row>
      <xdr:rowOff>47625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/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4695825" y="200025"/>
          <a:ext cx="1533525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361950</xdr:colOff>
      <xdr:row>109</xdr:row>
      <xdr:rowOff>171450</xdr:rowOff>
    </xdr:from>
    <xdr:to>
      <xdr:col>8</xdr:col>
      <xdr:colOff>114300</xdr:colOff>
      <xdr:row>111</xdr:row>
      <xdr:rowOff>9525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xmlns="" id="{F997AD90-FE53-456E-9B4E-8420AF1A2E78}"/>
            </a:ext>
          </a:extLst>
        </xdr:cNvPr>
        <xdr:cNvSpPr txBox="1"/>
      </xdr:nvSpPr>
      <xdr:spPr>
        <a:xfrm>
          <a:off x="8820150" y="23936325"/>
          <a:ext cx="5143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800" b="1"/>
            <a:t>121.9%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1028700</xdr:colOff>
      <xdr:row>1</xdr:row>
      <xdr:rowOff>19050</xdr:rowOff>
    </xdr:from>
    <xdr:to>
      <xdr:col>14</xdr:col>
      <xdr:colOff>323850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12963525" y="209550"/>
          <a:ext cx="1714500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36</xdr:row>
      <xdr:rowOff>47625</xdr:rowOff>
    </xdr:from>
    <xdr:to>
      <xdr:col>10</xdr:col>
      <xdr:colOff>350819</xdr:colOff>
      <xdr:row>38</xdr:row>
      <xdr:rowOff>134638</xdr:rowOff>
    </xdr:to>
    <xdr:sp macro="" textlink="">
      <xdr:nvSpPr>
        <xdr:cNvPr id="2049" name="Cuadro de texto 7">
          <a:extLst>
            <a:ext uri="{FF2B5EF4-FFF2-40B4-BE49-F238E27FC236}">
              <a16:creationId xmlns:a16="http://schemas.microsoft.com/office/drawing/2014/main" xmlns="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485900" y="6966239"/>
          <a:ext cx="5705601" cy="46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DO" sz="7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FUENTE: Departamentos Académicos Inafocam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DO" sz="3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DO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NOTA: Algunos programas se han adscrito a un área curricular determinada, si se trata de contenidos oficiales de dicha área (vg.: Geografía,  contenido </a:t>
          </a:r>
        </a:p>
        <a:p>
          <a:pPr algn="l" rtl="0">
            <a:defRPr sz="1000"/>
          </a:pPr>
          <a:r>
            <a:rPr lang="es-DO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del área de CC. Sociales;  Ed. Ambiental, contenido de CC. Naturales, entre otros)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216477</xdr:colOff>
      <xdr:row>2</xdr:row>
      <xdr:rowOff>181841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3680114" y="0"/>
          <a:ext cx="1515340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2714625</xdr:colOff>
      <xdr:row>0</xdr:row>
      <xdr:rowOff>261938</xdr:rowOff>
    </xdr:from>
    <xdr:to>
      <xdr:col>4</xdr:col>
      <xdr:colOff>202407</xdr:colOff>
      <xdr:row>2</xdr:row>
      <xdr:rowOff>273844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4238625" y="261938"/>
          <a:ext cx="1774032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26</xdr:row>
      <xdr:rowOff>180975</xdr:rowOff>
    </xdr:from>
    <xdr:to>
      <xdr:col>19</xdr:col>
      <xdr:colOff>733425</xdr:colOff>
      <xdr:row>46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52</xdr:row>
      <xdr:rowOff>42862</xdr:rowOff>
    </xdr:from>
    <xdr:to>
      <xdr:col>5</xdr:col>
      <xdr:colOff>28575</xdr:colOff>
      <xdr:row>66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2724150</xdr:colOff>
      <xdr:row>1</xdr:row>
      <xdr:rowOff>85725</xdr:rowOff>
    </xdr:from>
    <xdr:to>
      <xdr:col>4</xdr:col>
      <xdr:colOff>371475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4248150" y="276225"/>
          <a:ext cx="1571625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24</xdr:row>
      <xdr:rowOff>100013</xdr:rowOff>
    </xdr:from>
    <xdr:to>
      <xdr:col>11</xdr:col>
      <xdr:colOff>514350</xdr:colOff>
      <xdr:row>37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66674</xdr:colOff>
      <xdr:row>10</xdr:row>
      <xdr:rowOff>80962</xdr:rowOff>
    </xdr:from>
    <xdr:to>
      <xdr:col>23</xdr:col>
      <xdr:colOff>523875</xdr:colOff>
      <xdr:row>23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952501</xdr:colOff>
      <xdr:row>1</xdr:row>
      <xdr:rowOff>9525</xdr:rowOff>
    </xdr:from>
    <xdr:to>
      <xdr:col>6</xdr:col>
      <xdr:colOff>9526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5638801" y="200025"/>
          <a:ext cx="1581150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2095500</xdr:colOff>
      <xdr:row>0</xdr:row>
      <xdr:rowOff>133350</xdr:rowOff>
    </xdr:from>
    <xdr:to>
      <xdr:col>4</xdr:col>
      <xdr:colOff>38100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3619500" y="133350"/>
          <a:ext cx="1485900" cy="590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eborah  Estepan" id="{0A801B1A-8F04-42DC-933A-EB7A43E8B130}" userId="S::deborahestepan@inafocam.onmicrosoft.com::82ae9e54-49b0-491e-8d64-83f70b5da20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01-11T18:46:22.13" personId="{0A801B1A-8F04-42DC-933A-EB7A43E8B130}" id="{D02334DA-44A6-40AC-9FCC-DC91320A78CD}">
    <text>Estos datos fueron extraidos de los informes trimestrales, en la parte de los Anexos.</text>
  </threadedComment>
  <threadedComment ref="C19" dT="2022-01-11T18:47:11.73" personId="{0A801B1A-8F04-42DC-933A-EB7A43E8B130}" id="{E7961D5E-2E6D-4A8A-A7B4-A22A6A723941}">
    <text>Estos datos fueron extraidos de los informes trimestrales, en la parte de Anexos.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opLeftCell="A196" workbookViewId="0">
      <selection activeCell="G75" sqref="G75"/>
    </sheetView>
  </sheetViews>
  <sheetFormatPr baseColWidth="10" defaultRowHeight="15" x14ac:dyDescent="0.25"/>
  <cols>
    <col min="2" max="2" width="38.7109375" customWidth="1"/>
    <col min="3" max="3" width="21" customWidth="1"/>
    <col min="4" max="4" width="12.5703125" customWidth="1"/>
    <col min="5" max="6" width="15.85546875" customWidth="1"/>
    <col min="22" max="22" width="39.140625" customWidth="1"/>
    <col min="23" max="23" width="22.7109375" customWidth="1"/>
    <col min="24" max="24" width="12.5703125" bestFit="1" customWidth="1"/>
  </cols>
  <sheetData>
    <row r="1" spans="1:10" s="504" customFormat="1" x14ac:dyDescent="0.25">
      <c r="A1" s="506"/>
      <c r="B1" s="506"/>
      <c r="C1" s="506"/>
      <c r="D1" s="506"/>
      <c r="E1" s="506"/>
      <c r="F1" s="506"/>
      <c r="G1" s="506"/>
      <c r="H1" s="506"/>
      <c r="I1" s="506"/>
      <c r="J1" s="506"/>
    </row>
    <row r="2" spans="1:10" s="504" customFormat="1" x14ac:dyDescent="0.25">
      <c r="A2" s="506"/>
      <c r="B2" s="506"/>
      <c r="C2" s="506"/>
      <c r="D2" s="506"/>
      <c r="E2" s="506"/>
      <c r="F2" s="506"/>
      <c r="G2" s="506"/>
      <c r="H2" s="506"/>
      <c r="I2" s="506"/>
      <c r="J2" s="506"/>
    </row>
    <row r="3" spans="1:10" x14ac:dyDescent="0.25">
      <c r="A3" s="506"/>
      <c r="B3" s="506"/>
      <c r="C3" s="506"/>
      <c r="D3" s="506"/>
      <c r="E3" s="506"/>
      <c r="F3" s="506"/>
      <c r="G3" s="506"/>
      <c r="H3" s="506"/>
      <c r="I3" s="506"/>
      <c r="J3" s="506"/>
    </row>
    <row r="4" spans="1:10" x14ac:dyDescent="0.25">
      <c r="A4" s="527" t="s">
        <v>300</v>
      </c>
      <c r="B4" s="527"/>
      <c r="C4" s="527"/>
      <c r="D4" s="527"/>
      <c r="E4" s="527"/>
      <c r="F4" s="527"/>
      <c r="G4" s="527"/>
      <c r="H4" s="527"/>
      <c r="I4" s="527"/>
      <c r="J4" s="527"/>
    </row>
    <row r="5" spans="1:10" x14ac:dyDescent="0.25">
      <c r="A5" s="527"/>
      <c r="B5" s="527"/>
      <c r="C5" s="527"/>
      <c r="D5" s="527"/>
      <c r="E5" s="527"/>
      <c r="F5" s="527"/>
      <c r="G5" s="527"/>
      <c r="H5" s="527"/>
      <c r="I5" s="527"/>
      <c r="J5" s="527"/>
    </row>
    <row r="6" spans="1:10" ht="40.5" customHeight="1" x14ac:dyDescent="0.25">
      <c r="A6" s="527"/>
      <c r="B6" s="527"/>
      <c r="C6" s="527"/>
      <c r="D6" s="527"/>
      <c r="E6" s="527"/>
      <c r="F6" s="527"/>
      <c r="G6" s="527"/>
      <c r="H6" s="527"/>
      <c r="I6" s="527"/>
      <c r="J6" s="527"/>
    </row>
    <row r="7" spans="1:10" ht="55.5" customHeight="1" x14ac:dyDescent="0.25">
      <c r="A7" s="505"/>
      <c r="B7" s="528" t="s">
        <v>301</v>
      </c>
      <c r="C7" s="529"/>
      <c r="D7" s="529"/>
      <c r="E7" s="529"/>
      <c r="F7" s="529"/>
      <c r="G7" s="529"/>
      <c r="H7" s="529"/>
      <c r="I7" s="529"/>
      <c r="J7" s="504"/>
    </row>
    <row r="8" spans="1:10" x14ac:dyDescent="0.25">
      <c r="A8" s="505"/>
      <c r="B8" s="529"/>
      <c r="C8" s="529"/>
      <c r="D8" s="529"/>
      <c r="E8" s="529"/>
      <c r="F8" s="529"/>
      <c r="G8" s="529"/>
      <c r="H8" s="529"/>
      <c r="I8" s="529"/>
      <c r="J8" s="504"/>
    </row>
    <row r="9" spans="1:10" x14ac:dyDescent="0.25">
      <c r="A9" s="505"/>
      <c r="B9" s="529"/>
      <c r="C9" s="529"/>
      <c r="D9" s="529"/>
      <c r="E9" s="529"/>
      <c r="F9" s="529"/>
      <c r="G9" s="529"/>
      <c r="H9" s="529"/>
      <c r="I9" s="529"/>
      <c r="J9" s="504"/>
    </row>
    <row r="11" spans="1:10" x14ac:dyDescent="0.25">
      <c r="B11" s="417" t="s">
        <v>170</v>
      </c>
      <c r="C11" s="57"/>
    </row>
    <row r="12" spans="1:10" ht="21.75" x14ac:dyDescent="0.25">
      <c r="B12" s="5" t="s">
        <v>7</v>
      </c>
    </row>
    <row r="13" spans="1:10" ht="17.25" x14ac:dyDescent="0.25">
      <c r="B13" s="7" t="s">
        <v>171</v>
      </c>
    </row>
    <row r="14" spans="1:10" ht="16.5" thickBot="1" x14ac:dyDescent="0.3">
      <c r="B14" s="55" t="s">
        <v>172</v>
      </c>
    </row>
    <row r="15" spans="1:10" ht="15.75" thickBot="1" x14ac:dyDescent="0.3">
      <c r="A15" s="335" t="s">
        <v>124</v>
      </c>
      <c r="B15" s="1" t="s">
        <v>0</v>
      </c>
      <c r="C15" s="37" t="s">
        <v>1</v>
      </c>
      <c r="D15" s="39" t="s">
        <v>122</v>
      </c>
      <c r="E15" s="39" t="s">
        <v>48</v>
      </c>
      <c r="F15" s="508"/>
    </row>
    <row r="16" spans="1:10" ht="15.75" thickBot="1" x14ac:dyDescent="0.3">
      <c r="B16" s="3" t="s">
        <v>8</v>
      </c>
      <c r="C16" s="204">
        <v>149</v>
      </c>
      <c r="D16" s="257">
        <v>400</v>
      </c>
      <c r="E16" s="123">
        <f>+C16/D16</f>
        <v>0.3725</v>
      </c>
      <c r="F16" s="509"/>
    </row>
    <row r="17" spans="1:6" ht="15.75" thickBot="1" x14ac:dyDescent="0.3">
      <c r="B17" s="40" t="s">
        <v>5</v>
      </c>
      <c r="C17" s="41">
        <f>SUM(C16)</f>
        <v>149</v>
      </c>
      <c r="D17" s="39">
        <f>SUM(D16)</f>
        <v>400</v>
      </c>
      <c r="E17" s="196">
        <f>SUM(E16)</f>
        <v>0.3725</v>
      </c>
      <c r="F17" s="510"/>
    </row>
    <row r="18" spans="1:6" x14ac:dyDescent="0.25">
      <c r="B18" s="6"/>
    </row>
    <row r="19" spans="1:6" x14ac:dyDescent="0.25">
      <c r="B19" s="6"/>
    </row>
    <row r="20" spans="1:6" x14ac:dyDescent="0.25">
      <c r="B20" s="6"/>
    </row>
    <row r="21" spans="1:6" x14ac:dyDescent="0.25">
      <c r="B21" s="6"/>
    </row>
    <row r="22" spans="1:6" ht="16.5" thickBot="1" x14ac:dyDescent="0.3">
      <c r="B22" s="55" t="s">
        <v>173</v>
      </c>
    </row>
    <row r="23" spans="1:6" ht="30.75" thickBot="1" x14ac:dyDescent="0.3">
      <c r="A23" s="335" t="s">
        <v>125</v>
      </c>
      <c r="B23" s="48" t="s">
        <v>9</v>
      </c>
      <c r="C23" s="370" t="s">
        <v>1</v>
      </c>
      <c r="D23" s="39" t="s">
        <v>48</v>
      </c>
    </row>
    <row r="24" spans="1:6" x14ac:dyDescent="0.25">
      <c r="B24" s="393" t="s">
        <v>159</v>
      </c>
      <c r="C24" s="402">
        <v>52</v>
      </c>
      <c r="D24" s="412">
        <f t="shared" ref="D24:D29" si="0">+C24/$C$30</f>
        <v>0.34899328859060402</v>
      </c>
    </row>
    <row r="25" spans="1:6" x14ac:dyDescent="0.25">
      <c r="B25" s="394" t="s">
        <v>160</v>
      </c>
      <c r="C25" s="203">
        <v>55</v>
      </c>
      <c r="D25" s="413">
        <f t="shared" si="0"/>
        <v>0.36912751677852351</v>
      </c>
    </row>
    <row r="26" spans="1:6" x14ac:dyDescent="0.25">
      <c r="B26" s="398" t="s">
        <v>100</v>
      </c>
      <c r="C26" s="203">
        <v>7</v>
      </c>
      <c r="D26" s="413">
        <f t="shared" si="0"/>
        <v>4.6979865771812082E-2</v>
      </c>
    </row>
    <row r="27" spans="1:6" x14ac:dyDescent="0.25">
      <c r="B27" s="395" t="s">
        <v>18</v>
      </c>
      <c r="C27" s="203">
        <v>11</v>
      </c>
      <c r="D27" s="413">
        <f t="shared" si="0"/>
        <v>7.3825503355704702E-2</v>
      </c>
    </row>
    <row r="28" spans="1:6" x14ac:dyDescent="0.25">
      <c r="B28" s="396" t="s">
        <v>174</v>
      </c>
      <c r="C28" s="203">
        <v>14</v>
      </c>
      <c r="D28" s="413">
        <f t="shared" si="0"/>
        <v>9.3959731543624164E-2</v>
      </c>
    </row>
    <row r="29" spans="1:6" ht="15.75" thickBot="1" x14ac:dyDescent="0.3">
      <c r="B29" s="394" t="s">
        <v>17</v>
      </c>
      <c r="C29" s="203">
        <v>10</v>
      </c>
      <c r="D29" s="413">
        <f t="shared" si="0"/>
        <v>6.7114093959731544E-2</v>
      </c>
    </row>
    <row r="30" spans="1:6" ht="15.75" thickBot="1" x14ac:dyDescent="0.3">
      <c r="B30" s="399" t="s">
        <v>5</v>
      </c>
      <c r="C30" s="400">
        <f>SUM(C24:C29)</f>
        <v>149</v>
      </c>
      <c r="D30" s="401">
        <f>SUM(D24:D29)</f>
        <v>1</v>
      </c>
    </row>
    <row r="31" spans="1:6" x14ac:dyDescent="0.25">
      <c r="B31" s="6"/>
    </row>
    <row r="32" spans="1:6" x14ac:dyDescent="0.25">
      <c r="B32" s="6"/>
    </row>
    <row r="33" spans="1:22" x14ac:dyDescent="0.25">
      <c r="B33" s="6"/>
    </row>
    <row r="34" spans="1:22" x14ac:dyDescent="0.25">
      <c r="B34" s="6"/>
    </row>
    <row r="35" spans="1:22" x14ac:dyDescent="0.25">
      <c r="B35" s="6"/>
    </row>
    <row r="36" spans="1:22" x14ac:dyDescent="0.25">
      <c r="B36" s="6"/>
    </row>
    <row r="37" spans="1:22" ht="21.75" x14ac:dyDescent="0.25">
      <c r="B37" s="5" t="s">
        <v>6</v>
      </c>
    </row>
    <row r="38" spans="1:22" ht="17.25" x14ac:dyDescent="0.25">
      <c r="B38" s="7" t="s">
        <v>175</v>
      </c>
    </row>
    <row r="39" spans="1:22" ht="12.75" customHeight="1" x14ac:dyDescent="0.25">
      <c r="B39" s="55" t="s">
        <v>176</v>
      </c>
      <c r="V39" s="8"/>
    </row>
    <row r="40" spans="1:22" ht="6.75" customHeight="1" thickBot="1" x14ac:dyDescent="0.3">
      <c r="B40" s="9"/>
      <c r="V40" s="8"/>
    </row>
    <row r="41" spans="1:22" ht="21.75" customHeight="1" thickBot="1" x14ac:dyDescent="0.3">
      <c r="A41" s="335" t="s">
        <v>163</v>
      </c>
      <c r="B41" s="1" t="s">
        <v>0</v>
      </c>
      <c r="C41" s="2" t="s">
        <v>1</v>
      </c>
      <c r="D41" s="39" t="s">
        <v>123</v>
      </c>
      <c r="E41" s="39" t="s">
        <v>48</v>
      </c>
      <c r="F41" s="508"/>
      <c r="V41" s="8"/>
    </row>
    <row r="42" spans="1:22" ht="29.25" customHeight="1" thickBot="1" x14ac:dyDescent="0.3">
      <c r="B42" s="256" t="s">
        <v>106</v>
      </c>
      <c r="C42" s="205">
        <f>2544+11737</f>
        <v>14281</v>
      </c>
      <c r="D42" s="210">
        <v>8010</v>
      </c>
      <c r="E42" s="258">
        <f>+C42/D42</f>
        <v>1.782896379525593</v>
      </c>
      <c r="F42" s="511"/>
      <c r="V42" s="8"/>
    </row>
    <row r="43" spans="1:22" ht="21.75" customHeight="1" thickBot="1" x14ac:dyDescent="0.3">
      <c r="A43" s="57"/>
      <c r="B43" s="3" t="s">
        <v>3</v>
      </c>
      <c r="C43" s="205">
        <v>50</v>
      </c>
      <c r="D43" s="210">
        <v>0</v>
      </c>
      <c r="E43" s="258">
        <v>1</v>
      </c>
      <c r="F43" s="511"/>
      <c r="V43" s="8"/>
    </row>
    <row r="44" spans="1:22" ht="21.75" customHeight="1" thickBot="1" x14ac:dyDescent="0.3">
      <c r="B44" s="40" t="s">
        <v>5</v>
      </c>
      <c r="C44" s="197">
        <f>SUM(C42:C43)</f>
        <v>14331</v>
      </c>
      <c r="D44" s="513">
        <f>SUM(D42:D43)</f>
        <v>8010</v>
      </c>
      <c r="E44" s="514">
        <f>+C44/D44</f>
        <v>1.7891385767790262</v>
      </c>
      <c r="F44" s="512"/>
      <c r="V44" s="8"/>
    </row>
    <row r="45" spans="1:22" ht="21.75" customHeight="1" x14ac:dyDescent="0.25">
      <c r="B45" s="52" t="s">
        <v>49</v>
      </c>
      <c r="V45" s="8"/>
    </row>
    <row r="46" spans="1:22" ht="21.75" customHeight="1" x14ac:dyDescent="0.25">
      <c r="B46" s="8"/>
      <c r="V46" s="8"/>
    </row>
    <row r="47" spans="1:22" ht="21.75" customHeight="1" x14ac:dyDescent="0.25">
      <c r="B47" s="8"/>
      <c r="V47" s="8"/>
    </row>
    <row r="48" spans="1:22" ht="9.75" customHeight="1" x14ac:dyDescent="0.25">
      <c r="B48" s="8"/>
      <c r="V48" s="8"/>
    </row>
    <row r="49" spans="1:6" ht="15.75" x14ac:dyDescent="0.25">
      <c r="B49" s="55" t="s">
        <v>177</v>
      </c>
    </row>
    <row r="50" spans="1:6" ht="3.75" customHeight="1" thickBot="1" x14ac:dyDescent="0.3">
      <c r="B50" s="9"/>
    </row>
    <row r="51" spans="1:6" ht="15.75" thickBot="1" x14ac:dyDescent="0.3">
      <c r="A51" s="335" t="s">
        <v>126</v>
      </c>
      <c r="B51" s="1" t="s">
        <v>0</v>
      </c>
      <c r="C51" s="2" t="s">
        <v>1</v>
      </c>
      <c r="D51" s="39" t="s">
        <v>48</v>
      </c>
    </row>
    <row r="52" spans="1:6" ht="15.75" thickBot="1" x14ac:dyDescent="0.3">
      <c r="B52" s="3" t="s">
        <v>2</v>
      </c>
      <c r="C52" s="205">
        <v>2544</v>
      </c>
      <c r="D52" s="151">
        <f>+(C52/$C$55)</f>
        <v>0.17751727025329705</v>
      </c>
    </row>
    <row r="53" spans="1:6" ht="15.75" thickBot="1" x14ac:dyDescent="0.3">
      <c r="A53" s="57"/>
      <c r="B53" s="3" t="s">
        <v>3</v>
      </c>
      <c r="C53" s="206">
        <v>50</v>
      </c>
      <c r="D53" s="403">
        <f>+(C53/$C$55)</f>
        <v>3.4889400600097691E-3</v>
      </c>
    </row>
    <row r="54" spans="1:6" ht="16.5" thickBot="1" x14ac:dyDescent="0.3">
      <c r="B54" s="4" t="s">
        <v>4</v>
      </c>
      <c r="C54" s="205">
        <v>11737</v>
      </c>
      <c r="D54" s="151">
        <f>+(C54/$C$55)</f>
        <v>0.81899378968669323</v>
      </c>
      <c r="E54" s="125"/>
      <c r="F54" s="125"/>
    </row>
    <row r="55" spans="1:6" ht="15.75" thickBot="1" x14ac:dyDescent="0.3">
      <c r="B55" s="40" t="s">
        <v>5</v>
      </c>
      <c r="C55" s="208">
        <f>SUM(C52:C54)</f>
        <v>14331</v>
      </c>
      <c r="D55" s="198">
        <f>SUM(D52:D54)</f>
        <v>1</v>
      </c>
    </row>
    <row r="56" spans="1:6" x14ac:dyDescent="0.25">
      <c r="B56" s="52" t="s">
        <v>49</v>
      </c>
    </row>
    <row r="57" spans="1:6" x14ac:dyDescent="0.25">
      <c r="B57" s="52"/>
      <c r="D57" s="125"/>
    </row>
    <row r="58" spans="1:6" x14ac:dyDescent="0.25">
      <c r="B58" s="52"/>
    </row>
    <row r="59" spans="1:6" x14ac:dyDescent="0.25">
      <c r="B59" s="52"/>
    </row>
    <row r="60" spans="1:6" x14ac:dyDescent="0.25">
      <c r="B60" s="52"/>
    </row>
    <row r="62" spans="1:6" ht="17.25" x14ac:dyDescent="0.25">
      <c r="B62" s="7" t="s">
        <v>178</v>
      </c>
    </row>
    <row r="63" spans="1:6" ht="7.5" customHeight="1" x14ac:dyDescent="0.25">
      <c r="B63" s="7"/>
    </row>
    <row r="64" spans="1:6" ht="15.75" x14ac:dyDescent="0.25">
      <c r="B64" s="55" t="s">
        <v>179</v>
      </c>
    </row>
    <row r="65" spans="1:6" ht="9" customHeight="1" thickBot="1" x14ac:dyDescent="0.3">
      <c r="B65" s="10"/>
    </row>
    <row r="66" spans="1:6" ht="30.75" thickBot="1" x14ac:dyDescent="0.3">
      <c r="A66" s="335" t="s">
        <v>127</v>
      </c>
      <c r="B66" s="48" t="s">
        <v>9</v>
      </c>
      <c r="C66" s="149" t="s">
        <v>1</v>
      </c>
      <c r="D66" s="39" t="s">
        <v>48</v>
      </c>
    </row>
    <row r="67" spans="1:6" ht="15.75" thickBot="1" x14ac:dyDescent="0.3">
      <c r="B67" s="383" t="s">
        <v>162</v>
      </c>
      <c r="C67" s="205">
        <f>200+484+500</f>
        <v>1184</v>
      </c>
      <c r="D67" s="403">
        <f t="shared" ref="D67:D75" si="1">+(C67/$C$76)</f>
        <v>0.45643793369313801</v>
      </c>
    </row>
    <row r="68" spans="1:6" ht="23.25" customHeight="1" thickBot="1" x14ac:dyDescent="0.3">
      <c r="B68" s="146" t="s">
        <v>185</v>
      </c>
      <c r="C68" s="205">
        <v>80</v>
      </c>
      <c r="D68" s="404">
        <f t="shared" si="1"/>
        <v>3.0840400925212029E-2</v>
      </c>
    </row>
    <row r="69" spans="1:6" ht="12.75" customHeight="1" thickBot="1" x14ac:dyDescent="0.3">
      <c r="B69" s="146" t="s">
        <v>184</v>
      </c>
      <c r="C69" s="205">
        <v>80</v>
      </c>
      <c r="D69" s="404">
        <f t="shared" si="1"/>
        <v>3.0840400925212029E-2</v>
      </c>
    </row>
    <row r="70" spans="1:6" ht="12.75" customHeight="1" thickBot="1" x14ac:dyDescent="0.3">
      <c r="B70" s="146" t="s">
        <v>181</v>
      </c>
      <c r="C70" s="205">
        <v>300</v>
      </c>
      <c r="D70" s="404">
        <f t="shared" si="1"/>
        <v>0.1156515034695451</v>
      </c>
    </row>
    <row r="71" spans="1:6" ht="21.75" customHeight="1" thickBot="1" x14ac:dyDescent="0.3">
      <c r="B71" s="146" t="s">
        <v>180</v>
      </c>
      <c r="C71" s="205">
        <v>500</v>
      </c>
      <c r="D71" s="404">
        <f t="shared" si="1"/>
        <v>0.19275250578257516</v>
      </c>
    </row>
    <row r="72" spans="1:6" ht="12.75" customHeight="1" thickBot="1" x14ac:dyDescent="0.3">
      <c r="B72" s="146" t="s">
        <v>183</v>
      </c>
      <c r="C72" s="205">
        <v>160</v>
      </c>
      <c r="D72" s="404">
        <f t="shared" si="1"/>
        <v>6.1680801850424058E-2</v>
      </c>
    </row>
    <row r="73" spans="1:6" ht="25.5" customHeight="1" thickBot="1" x14ac:dyDescent="0.3">
      <c r="B73" s="146" t="s">
        <v>182</v>
      </c>
      <c r="C73" s="205">
        <v>150</v>
      </c>
      <c r="D73" s="404">
        <f t="shared" si="1"/>
        <v>5.782575173477255E-2</v>
      </c>
    </row>
    <row r="74" spans="1:6" ht="19.5" customHeight="1" thickBot="1" x14ac:dyDescent="0.3">
      <c r="B74" s="146" t="s">
        <v>186</v>
      </c>
      <c r="C74" s="205">
        <v>90</v>
      </c>
      <c r="D74" s="404">
        <f t="shared" si="1"/>
        <v>3.469545104086353E-2</v>
      </c>
    </row>
    <row r="75" spans="1:6" ht="18.75" customHeight="1" thickBot="1" x14ac:dyDescent="0.3">
      <c r="B75" s="109" t="s">
        <v>3</v>
      </c>
      <c r="C75" s="205">
        <v>50</v>
      </c>
      <c r="D75" s="403">
        <f t="shared" si="1"/>
        <v>1.9275250578257519E-2</v>
      </c>
    </row>
    <row r="76" spans="1:6" ht="18.75" customHeight="1" thickBot="1" x14ac:dyDescent="0.3">
      <c r="B76" s="1" t="s">
        <v>5</v>
      </c>
      <c r="C76" s="208">
        <f>SUM(C67:C75)</f>
        <v>2594</v>
      </c>
      <c r="D76" s="124">
        <f>SUM(D67:D75)</f>
        <v>1</v>
      </c>
      <c r="E76" s="125"/>
      <c r="F76" s="125"/>
    </row>
    <row r="77" spans="1:6" ht="18.75" customHeight="1" x14ac:dyDescent="0.25">
      <c r="B77" s="52" t="s">
        <v>49</v>
      </c>
      <c r="C77" s="147"/>
      <c r="D77" s="148"/>
    </row>
    <row r="78" spans="1:6" x14ac:dyDescent="0.25">
      <c r="B78" s="11"/>
    </row>
    <row r="79" spans="1:6" ht="15.75" x14ac:dyDescent="0.25">
      <c r="B79" s="55" t="s">
        <v>187</v>
      </c>
    </row>
    <row r="80" spans="1:6" ht="7.5" customHeight="1" thickBot="1" x14ac:dyDescent="0.3">
      <c r="B80" s="12"/>
    </row>
    <row r="81" spans="1:4" ht="15.75" thickBot="1" x14ac:dyDescent="0.3">
      <c r="A81" s="335" t="s">
        <v>128</v>
      </c>
      <c r="B81" s="405" t="s">
        <v>9</v>
      </c>
      <c r="C81" s="406" t="s">
        <v>1</v>
      </c>
      <c r="D81" s="392" t="s">
        <v>48</v>
      </c>
    </row>
    <row r="82" spans="1:4" x14ac:dyDescent="0.25">
      <c r="B82" s="383" t="s">
        <v>162</v>
      </c>
      <c r="C82" s="414">
        <f>120+140</f>
        <v>260</v>
      </c>
      <c r="D82" s="408">
        <f t="shared" ref="D82:D91" si="2">+(C82/$C$92)</f>
        <v>2.2152168356479509E-2</v>
      </c>
    </row>
    <row r="83" spans="1:4" ht="24" x14ac:dyDescent="0.25">
      <c r="B83" s="384" t="s">
        <v>188</v>
      </c>
      <c r="C83" s="415">
        <v>200</v>
      </c>
      <c r="D83" s="409">
        <f t="shared" si="2"/>
        <v>1.704012950498424E-2</v>
      </c>
    </row>
    <row r="84" spans="1:4" x14ac:dyDescent="0.25">
      <c r="B84" s="384" t="s">
        <v>189</v>
      </c>
      <c r="C84" s="415">
        <v>200</v>
      </c>
      <c r="D84" s="409">
        <f t="shared" si="2"/>
        <v>1.704012950498424E-2</v>
      </c>
    </row>
    <row r="85" spans="1:4" x14ac:dyDescent="0.25">
      <c r="B85" s="384" t="s">
        <v>158</v>
      </c>
      <c r="C85" s="415">
        <v>380</v>
      </c>
      <c r="D85" s="409">
        <f t="shared" si="2"/>
        <v>3.2376246059470051E-2</v>
      </c>
    </row>
    <row r="86" spans="1:4" x14ac:dyDescent="0.25">
      <c r="B86" s="384" t="s">
        <v>190</v>
      </c>
      <c r="C86" s="415">
        <v>150</v>
      </c>
      <c r="D86" s="409">
        <f t="shared" si="2"/>
        <v>1.2780097128738179E-2</v>
      </c>
    </row>
    <row r="87" spans="1:4" ht="24" x14ac:dyDescent="0.25">
      <c r="B87" s="384" t="s">
        <v>191</v>
      </c>
      <c r="C87" s="415">
        <v>12</v>
      </c>
      <c r="D87" s="409">
        <f t="shared" si="2"/>
        <v>1.0224077702990543E-3</v>
      </c>
    </row>
    <row r="88" spans="1:4" ht="24" x14ac:dyDescent="0.25">
      <c r="B88" s="384" t="s">
        <v>192</v>
      </c>
      <c r="C88" s="415">
        <v>10000</v>
      </c>
      <c r="D88" s="409">
        <f t="shared" si="2"/>
        <v>0.85200647524921191</v>
      </c>
    </row>
    <row r="89" spans="1:4" ht="24" x14ac:dyDescent="0.25">
      <c r="B89" s="384" t="s">
        <v>193</v>
      </c>
      <c r="C89" s="415">
        <v>60</v>
      </c>
      <c r="D89" s="409">
        <f t="shared" si="2"/>
        <v>5.1120388514952712E-3</v>
      </c>
    </row>
    <row r="90" spans="1:4" x14ac:dyDescent="0.25">
      <c r="B90" s="384" t="s">
        <v>194</v>
      </c>
      <c r="C90" s="415">
        <v>25</v>
      </c>
      <c r="D90" s="409">
        <f t="shared" si="2"/>
        <v>2.1300161881230299E-3</v>
      </c>
    </row>
    <row r="91" spans="1:4" ht="24" x14ac:dyDescent="0.25">
      <c r="B91" s="384" t="s">
        <v>195</v>
      </c>
      <c r="C91" s="415">
        <v>450</v>
      </c>
      <c r="D91" s="409">
        <f t="shared" si="2"/>
        <v>3.8340291386214538E-2</v>
      </c>
    </row>
    <row r="92" spans="1:4" ht="15.75" thickBot="1" x14ac:dyDescent="0.3">
      <c r="B92" s="397" t="s">
        <v>5</v>
      </c>
      <c r="C92" s="416">
        <f>SUM(C82:C91)</f>
        <v>11737</v>
      </c>
      <c r="D92" s="407">
        <f t="shared" ref="D92" si="3">+(C92/$C$92)*100</f>
        <v>100</v>
      </c>
    </row>
    <row r="93" spans="1:4" ht="4.5" customHeight="1" x14ac:dyDescent="0.25">
      <c r="B93" s="8"/>
    </row>
    <row r="94" spans="1:4" ht="38.25" customHeight="1" x14ac:dyDescent="0.25">
      <c r="B94" s="536" t="s">
        <v>11</v>
      </c>
      <c r="C94" s="536"/>
      <c r="D94" s="536"/>
    </row>
    <row r="95" spans="1:4" x14ac:dyDescent="0.25">
      <c r="B95" s="13" t="s">
        <v>12</v>
      </c>
    </row>
    <row r="101" spans="1:5" ht="21.75" x14ac:dyDescent="0.25">
      <c r="B101" s="5" t="s">
        <v>13</v>
      </c>
    </row>
    <row r="102" spans="1:5" ht="17.25" x14ac:dyDescent="0.25">
      <c r="B102" s="14" t="s">
        <v>144</v>
      </c>
    </row>
    <row r="103" spans="1:5" ht="14.25" customHeight="1" x14ac:dyDescent="0.25">
      <c r="B103" s="15"/>
    </row>
    <row r="104" spans="1:5" ht="14.25" customHeight="1" thickBot="1" x14ac:dyDescent="0.3">
      <c r="B104" s="56" t="s">
        <v>196</v>
      </c>
      <c r="C104" s="57"/>
      <c r="D104" s="57"/>
    </row>
    <row r="105" spans="1:5" ht="14.25" customHeight="1" thickBot="1" x14ac:dyDescent="0.3">
      <c r="A105" s="335" t="s">
        <v>129</v>
      </c>
      <c r="B105" s="1" t="s">
        <v>0</v>
      </c>
      <c r="C105" s="46" t="s">
        <v>1</v>
      </c>
      <c r="D105" s="39" t="s">
        <v>123</v>
      </c>
      <c r="E105" s="508"/>
    </row>
    <row r="106" spans="1:5" ht="14.25" customHeight="1" thickBot="1" x14ac:dyDescent="0.3">
      <c r="B106" s="49" t="s">
        <v>14</v>
      </c>
      <c r="C106" s="209">
        <f>38+33+37</f>
        <v>108</v>
      </c>
      <c r="D106" s="518">
        <v>430</v>
      </c>
      <c r="E106" s="100"/>
    </row>
    <row r="107" spans="1:5" ht="14.25" customHeight="1" thickBot="1" x14ac:dyDescent="0.3">
      <c r="B107" s="47" t="s">
        <v>15</v>
      </c>
      <c r="C107" s="205">
        <f>58+45+39+50+41+56+39+43+45</f>
        <v>416</v>
      </c>
      <c r="D107" s="519"/>
      <c r="E107" s="100"/>
    </row>
    <row r="108" spans="1:5" ht="14.25" customHeight="1" thickBot="1" x14ac:dyDescent="0.3">
      <c r="B108" s="47" t="s">
        <v>16</v>
      </c>
      <c r="C108" s="209">
        <v>0</v>
      </c>
      <c r="D108" s="520"/>
      <c r="E108" s="100"/>
    </row>
    <row r="109" spans="1:5" ht="14.25" customHeight="1" thickBot="1" x14ac:dyDescent="0.3">
      <c r="B109" s="50" t="s">
        <v>5</v>
      </c>
      <c r="C109" s="207">
        <f>SUM(C106:C108)</f>
        <v>524</v>
      </c>
      <c r="D109" s="198">
        <f>+C109/D106</f>
        <v>1.2186046511627906</v>
      </c>
      <c r="E109" s="100"/>
    </row>
    <row r="110" spans="1:5" ht="14.25" customHeight="1" thickBot="1" x14ac:dyDescent="0.3">
      <c r="B110" s="15"/>
    </row>
    <row r="111" spans="1:5" ht="14.25" customHeight="1" thickBot="1" x14ac:dyDescent="0.3">
      <c r="A111" s="15"/>
      <c r="B111" s="46" t="s">
        <v>1</v>
      </c>
      <c r="C111" s="39" t="s">
        <v>123</v>
      </c>
      <c r="D111" s="39" t="s">
        <v>143</v>
      </c>
    </row>
    <row r="112" spans="1:5" ht="14.25" customHeight="1" thickBot="1" x14ac:dyDescent="0.3">
      <c r="A112" s="50" t="s">
        <v>5</v>
      </c>
      <c r="B112" s="207">
        <f>SUM(C109:C111)</f>
        <v>524</v>
      </c>
      <c r="C112" s="340">
        <v>430</v>
      </c>
      <c r="D112" s="198">
        <f>+B112/C112</f>
        <v>1.2186046511627906</v>
      </c>
    </row>
    <row r="113" spans="1:4" ht="14.25" customHeight="1" x14ac:dyDescent="0.25">
      <c r="B113" s="15"/>
    </row>
    <row r="114" spans="1:4" ht="14.25" customHeight="1" x14ac:dyDescent="0.25">
      <c r="B114" s="15"/>
    </row>
    <row r="115" spans="1:4" ht="14.25" customHeight="1" x14ac:dyDescent="0.25">
      <c r="B115" s="15"/>
    </row>
    <row r="116" spans="1:4" ht="14.25" customHeight="1" x14ac:dyDescent="0.25">
      <c r="B116" s="15"/>
    </row>
    <row r="117" spans="1:4" ht="14.25" customHeight="1" x14ac:dyDescent="0.25">
      <c r="B117" s="15"/>
    </row>
    <row r="118" spans="1:4" ht="16.5" thickBot="1" x14ac:dyDescent="0.3">
      <c r="B118" s="56" t="s">
        <v>197</v>
      </c>
      <c r="C118" s="57"/>
      <c r="D118" s="57"/>
    </row>
    <row r="119" spans="1:4" ht="15.75" thickBot="1" x14ac:dyDescent="0.3">
      <c r="A119" s="335" t="s">
        <v>164</v>
      </c>
      <c r="B119" s="1" t="s">
        <v>0</v>
      </c>
      <c r="C119" s="46" t="s">
        <v>1</v>
      </c>
      <c r="D119" s="39" t="s">
        <v>48</v>
      </c>
    </row>
    <row r="120" spans="1:4" ht="15.75" thickBot="1" x14ac:dyDescent="0.3">
      <c r="B120" s="49" t="s">
        <v>14</v>
      </c>
      <c r="C120" s="209">
        <f>+C106</f>
        <v>108</v>
      </c>
      <c r="D120" s="151">
        <f>+(C120/$C$123)</f>
        <v>0.20610687022900764</v>
      </c>
    </row>
    <row r="121" spans="1:4" ht="15.75" thickBot="1" x14ac:dyDescent="0.3">
      <c r="B121" s="47" t="s">
        <v>15</v>
      </c>
      <c r="C121" s="210">
        <f>+C107</f>
        <v>416</v>
      </c>
      <c r="D121" s="151">
        <f>+(C121/$C$123)</f>
        <v>0.79389312977099236</v>
      </c>
    </row>
    <row r="122" spans="1:4" ht="15.75" thickBot="1" x14ac:dyDescent="0.3">
      <c r="B122" s="47" t="s">
        <v>16</v>
      </c>
      <c r="C122" s="209">
        <f>+C108</f>
        <v>0</v>
      </c>
      <c r="D122" s="151">
        <f>+(C122/$C$123)</f>
        <v>0</v>
      </c>
    </row>
    <row r="123" spans="1:4" ht="15.75" thickBot="1" x14ac:dyDescent="0.3">
      <c r="B123" s="50" t="s">
        <v>5</v>
      </c>
      <c r="C123" s="207">
        <f>SUM(C120:C122)</f>
        <v>524</v>
      </c>
      <c r="D123" s="198">
        <f>SUM(D120:D122)</f>
        <v>1</v>
      </c>
    </row>
    <row r="125" spans="1:4" x14ac:dyDescent="0.25">
      <c r="D125" s="280"/>
    </row>
    <row r="133" spans="1:4" ht="16.5" thickBot="1" x14ac:dyDescent="0.3">
      <c r="B133" s="55" t="s">
        <v>198</v>
      </c>
    </row>
    <row r="134" spans="1:4" ht="15.75" thickBot="1" x14ac:dyDescent="0.3">
      <c r="A134" s="335" t="s">
        <v>130</v>
      </c>
      <c r="B134" s="48" t="s">
        <v>9</v>
      </c>
      <c r="C134" s="45" t="s">
        <v>1</v>
      </c>
      <c r="D134" s="39" t="s">
        <v>48</v>
      </c>
    </row>
    <row r="135" spans="1:4" ht="15.75" thickBot="1" x14ac:dyDescent="0.3">
      <c r="B135" s="122" t="s">
        <v>160</v>
      </c>
      <c r="C135" s="410">
        <v>39</v>
      </c>
      <c r="D135" s="404">
        <f t="shared" ref="D135:D143" si="4">+(C135/$C$144)</f>
        <v>7.4427480916030533E-2</v>
      </c>
    </row>
    <row r="136" spans="1:4" ht="15.75" thickBot="1" x14ac:dyDescent="0.3">
      <c r="B136" s="122" t="s">
        <v>199</v>
      </c>
      <c r="C136" s="410">
        <f>58+50</f>
        <v>108</v>
      </c>
      <c r="D136" s="404">
        <f t="shared" si="4"/>
        <v>0.20610687022900764</v>
      </c>
    </row>
    <row r="137" spans="1:4" ht="15.75" thickBot="1" x14ac:dyDescent="0.3">
      <c r="B137" s="122" t="s">
        <v>161</v>
      </c>
      <c r="C137" s="410">
        <f>45+56</f>
        <v>101</v>
      </c>
      <c r="D137" s="404">
        <f t="shared" si="4"/>
        <v>0.19274809160305342</v>
      </c>
    </row>
    <row r="138" spans="1:4" ht="15.75" thickBot="1" x14ac:dyDescent="0.3">
      <c r="B138" s="122" t="s">
        <v>200</v>
      </c>
      <c r="C138" s="410">
        <f>45+43</f>
        <v>88</v>
      </c>
      <c r="D138" s="404">
        <f t="shared" si="4"/>
        <v>0.16793893129770993</v>
      </c>
    </row>
    <row r="139" spans="1:4" ht="30.75" thickBot="1" x14ac:dyDescent="0.3">
      <c r="B139" s="420" t="s">
        <v>201</v>
      </c>
      <c r="C139" s="410">
        <v>39</v>
      </c>
      <c r="D139" s="404">
        <f t="shared" si="4"/>
        <v>7.4427480916030533E-2</v>
      </c>
    </row>
    <row r="140" spans="1:4" ht="15.75" thickBot="1" x14ac:dyDescent="0.3">
      <c r="B140" s="122" t="s">
        <v>202</v>
      </c>
      <c r="C140" s="410">
        <v>41</v>
      </c>
      <c r="D140" s="404">
        <f t="shared" si="4"/>
        <v>7.8244274809160311E-2</v>
      </c>
    </row>
    <row r="141" spans="1:4" ht="15.75" thickBot="1" x14ac:dyDescent="0.3">
      <c r="B141" s="122" t="s">
        <v>203</v>
      </c>
      <c r="C141" s="410">
        <v>37</v>
      </c>
      <c r="D141" s="404">
        <f t="shared" si="4"/>
        <v>7.061068702290077E-2</v>
      </c>
    </row>
    <row r="142" spans="1:4" ht="30.75" thickBot="1" x14ac:dyDescent="0.3">
      <c r="B142" s="420" t="s">
        <v>204</v>
      </c>
      <c r="C142" s="410">
        <v>38</v>
      </c>
      <c r="D142" s="404">
        <f t="shared" si="4"/>
        <v>7.2519083969465645E-2</v>
      </c>
    </row>
    <row r="143" spans="1:4" ht="15.75" thickBot="1" x14ac:dyDescent="0.3">
      <c r="B143" s="51" t="s">
        <v>205</v>
      </c>
      <c r="C143" s="411">
        <v>33</v>
      </c>
      <c r="D143" s="404">
        <f t="shared" si="4"/>
        <v>6.2977099236641215E-2</v>
      </c>
    </row>
    <row r="144" spans="1:4" ht="15.75" thickBot="1" x14ac:dyDescent="0.3">
      <c r="B144" s="1" t="s">
        <v>5</v>
      </c>
      <c r="C144" s="421">
        <f>SUM(C135:C143)</f>
        <v>524</v>
      </c>
      <c r="D144" s="54">
        <f t="shared" ref="D144" si="5">+(C144/$C$144)*100</f>
        <v>100</v>
      </c>
    </row>
    <row r="145" spans="1:8" x14ac:dyDescent="0.25">
      <c r="B145" s="16"/>
      <c r="D145" s="38"/>
    </row>
    <row r="146" spans="1:8" x14ac:dyDescent="0.25">
      <c r="B146" s="16"/>
      <c r="D146" s="38"/>
    </row>
    <row r="148" spans="1:8" x14ac:dyDescent="0.25">
      <c r="B148" s="16"/>
      <c r="D148" s="38"/>
    </row>
    <row r="149" spans="1:8" ht="21.75" x14ac:dyDescent="0.25">
      <c r="B149" s="5" t="s">
        <v>309</v>
      </c>
    </row>
    <row r="150" spans="1:8" x14ac:dyDescent="0.25">
      <c r="B150" s="8"/>
    </row>
    <row r="151" spans="1:8" ht="16.5" thickBot="1" x14ac:dyDescent="0.3">
      <c r="B151" s="55" t="s">
        <v>206</v>
      </c>
    </row>
    <row r="152" spans="1:8" ht="30.75" thickBot="1" x14ac:dyDescent="0.3">
      <c r="A152" s="335" t="s">
        <v>131</v>
      </c>
      <c r="B152" s="17" t="s">
        <v>19</v>
      </c>
      <c r="C152" s="18" t="s">
        <v>0</v>
      </c>
      <c r="D152" s="18" t="s">
        <v>1</v>
      </c>
      <c r="E152" s="18" t="s">
        <v>46</v>
      </c>
      <c r="F152" s="507"/>
      <c r="G152" s="53"/>
      <c r="H152" s="53"/>
    </row>
    <row r="153" spans="1:8" ht="15.75" thickBot="1" x14ac:dyDescent="0.3">
      <c r="B153" s="20" t="s">
        <v>20</v>
      </c>
      <c r="C153" s="21" t="s">
        <v>8</v>
      </c>
      <c r="D153" s="212">
        <v>149</v>
      </c>
      <c r="E153" s="152">
        <f>+D153/D157</f>
        <v>9.930685150626499E-3</v>
      </c>
      <c r="F153" s="515"/>
    </row>
    <row r="154" spans="1:8" ht="45.75" thickBot="1" x14ac:dyDescent="0.3">
      <c r="B154" s="525" t="s">
        <v>21</v>
      </c>
      <c r="C154" s="21" t="s">
        <v>22</v>
      </c>
      <c r="D154" s="213">
        <f>2544+11737</f>
        <v>14281</v>
      </c>
      <c r="E154" s="152">
        <f>+D154/D157</f>
        <v>0.95181284990669157</v>
      </c>
      <c r="F154" s="515"/>
    </row>
    <row r="155" spans="1:8" ht="48" customHeight="1" thickBot="1" x14ac:dyDescent="0.3">
      <c r="B155" s="526"/>
      <c r="C155" s="94" t="s">
        <v>23</v>
      </c>
      <c r="D155" s="212">
        <v>50</v>
      </c>
      <c r="E155" s="152">
        <f>+D155/D157</f>
        <v>3.3324446814182885E-3</v>
      </c>
      <c r="F155" s="515"/>
    </row>
    <row r="156" spans="1:8" ht="45.75" thickBot="1" x14ac:dyDescent="0.3">
      <c r="B156" s="20" t="s">
        <v>24</v>
      </c>
      <c r="C156" s="21" t="s">
        <v>25</v>
      </c>
      <c r="D156" s="213">
        <v>524</v>
      </c>
      <c r="E156" s="152">
        <f>+D156/D157</f>
        <v>3.4924020261263664E-2</v>
      </c>
      <c r="F156" s="515"/>
    </row>
    <row r="157" spans="1:8" ht="15.75" thickBot="1" x14ac:dyDescent="0.3">
      <c r="B157" s="42" t="s">
        <v>26</v>
      </c>
      <c r="C157" s="43"/>
      <c r="D157" s="211">
        <f>SUM(D153:D156)</f>
        <v>15004</v>
      </c>
      <c r="E157" s="259">
        <f>SUM(E153:E156)</f>
        <v>0.99999999999999989</v>
      </c>
      <c r="F157" s="516"/>
    </row>
    <row r="158" spans="1:8" x14ac:dyDescent="0.25">
      <c r="B158" s="13"/>
    </row>
    <row r="159" spans="1:8" x14ac:dyDescent="0.25">
      <c r="D159" s="125"/>
      <c r="E159" s="125"/>
      <c r="F159" s="125"/>
    </row>
    <row r="161" spans="1:6" ht="21.75" x14ac:dyDescent="0.25">
      <c r="B161" s="5" t="s">
        <v>50</v>
      </c>
    </row>
    <row r="162" spans="1:6" x14ac:dyDescent="0.25">
      <c r="B162" s="10"/>
    </row>
    <row r="163" spans="1:6" ht="16.5" thickBot="1" x14ac:dyDescent="0.3">
      <c r="B163" s="55" t="s">
        <v>207</v>
      </c>
    </row>
    <row r="164" spans="1:6" x14ac:dyDescent="0.25">
      <c r="A164" s="335" t="s">
        <v>132</v>
      </c>
      <c r="B164" s="521" t="s">
        <v>19</v>
      </c>
      <c r="C164" s="523" t="s">
        <v>0</v>
      </c>
      <c r="D164" s="44" t="s">
        <v>27</v>
      </c>
      <c r="E164" s="44" t="s">
        <v>47</v>
      </c>
      <c r="F164" s="507"/>
    </row>
    <row r="165" spans="1:6" ht="30.75" thickBot="1" x14ac:dyDescent="0.3">
      <c r="B165" s="522"/>
      <c r="C165" s="524"/>
      <c r="D165" s="36" t="s">
        <v>28</v>
      </c>
      <c r="E165" s="36" t="s">
        <v>28</v>
      </c>
      <c r="F165" s="507"/>
    </row>
    <row r="166" spans="1:6" ht="15.75" thickBot="1" x14ac:dyDescent="0.3">
      <c r="B166" s="22" t="s">
        <v>20</v>
      </c>
      <c r="C166" s="21" t="s">
        <v>29</v>
      </c>
      <c r="D166" s="212">
        <v>35</v>
      </c>
      <c r="E166" s="294">
        <f>+(D166/$D$169)</f>
        <v>5.1523627263359338E-3</v>
      </c>
      <c r="F166" s="517"/>
    </row>
    <row r="167" spans="1:6" ht="48" thickBot="1" x14ac:dyDescent="0.3">
      <c r="B167" s="22" t="s">
        <v>21</v>
      </c>
      <c r="C167" s="21" t="s">
        <v>30</v>
      </c>
      <c r="D167" s="213">
        <v>6535</v>
      </c>
      <c r="E167" s="152">
        <f>+(D167/$D$169)</f>
        <v>0.96201972618872367</v>
      </c>
      <c r="F167" s="515"/>
    </row>
    <row r="168" spans="1:6" ht="45.75" thickBot="1" x14ac:dyDescent="0.3">
      <c r="B168" s="19" t="s">
        <v>24</v>
      </c>
      <c r="C168" s="21" t="s">
        <v>31</v>
      </c>
      <c r="D168" s="212">
        <v>223</v>
      </c>
      <c r="E168" s="152">
        <f>+(D168/$D$169)</f>
        <v>3.2827911084940382E-2</v>
      </c>
      <c r="F168" s="515"/>
    </row>
    <row r="169" spans="1:6" ht="15.75" thickBot="1" x14ac:dyDescent="0.3">
      <c r="B169" s="42" t="s">
        <v>5</v>
      </c>
      <c r="C169" s="43"/>
      <c r="D169" s="214">
        <f>SUM(D166:D168)</f>
        <v>6793</v>
      </c>
      <c r="E169" s="259">
        <f>SUM(E166:E168)</f>
        <v>1</v>
      </c>
      <c r="F169" s="516"/>
    </row>
    <row r="170" spans="1:6" x14ac:dyDescent="0.25">
      <c r="B170" s="150"/>
    </row>
    <row r="171" spans="1:6" x14ac:dyDescent="0.25">
      <c r="B171" s="150"/>
    </row>
    <row r="172" spans="1:6" x14ac:dyDescent="0.25">
      <c r="B172" s="150"/>
    </row>
    <row r="173" spans="1:6" ht="21.75" x14ac:dyDescent="0.25">
      <c r="B173" s="5" t="s">
        <v>306</v>
      </c>
    </row>
    <row r="174" spans="1:6" ht="21.75" x14ac:dyDescent="0.25">
      <c r="B174" s="5"/>
    </row>
    <row r="176" spans="1:6" ht="16.5" thickBot="1" x14ac:dyDescent="0.3">
      <c r="B176" s="55" t="s">
        <v>208</v>
      </c>
    </row>
    <row r="177" spans="1:6" ht="15" customHeight="1" x14ac:dyDescent="0.25">
      <c r="A177" s="335" t="s">
        <v>165</v>
      </c>
      <c r="B177" s="521" t="s">
        <v>63</v>
      </c>
      <c r="C177" s="523" t="s">
        <v>133</v>
      </c>
      <c r="D177" s="44" t="s">
        <v>47</v>
      </c>
      <c r="E177" s="53"/>
      <c r="F177" s="437"/>
    </row>
    <row r="178" spans="1:6" ht="30.75" thickBot="1" x14ac:dyDescent="0.3">
      <c r="B178" s="522"/>
      <c r="C178" s="524"/>
      <c r="D178" s="36" t="s">
        <v>62</v>
      </c>
      <c r="E178" s="53"/>
      <c r="F178" s="437"/>
    </row>
    <row r="179" spans="1:6" ht="15.75" thickBot="1" x14ac:dyDescent="0.3">
      <c r="B179" s="22" t="s">
        <v>66</v>
      </c>
      <c r="C179" s="199">
        <f>+C194+C209+C225</f>
        <v>11918</v>
      </c>
      <c r="D179" s="152">
        <f>+C179/$C$184</f>
        <v>0.79697739735187911</v>
      </c>
      <c r="E179" s="98"/>
      <c r="F179" s="98"/>
    </row>
    <row r="180" spans="1:6" ht="20.25" customHeight="1" thickBot="1" x14ac:dyDescent="0.3">
      <c r="B180" s="22" t="s">
        <v>67</v>
      </c>
      <c r="C180" s="199">
        <f t="shared" ref="C180:C183" si="6">+C195+C210+C226</f>
        <v>511</v>
      </c>
      <c r="D180" s="152">
        <f>+C180/$C$184</f>
        <v>3.4171459141366857E-2</v>
      </c>
      <c r="E180" s="98"/>
      <c r="F180" s="98"/>
    </row>
    <row r="181" spans="1:6" ht="15.75" thickBot="1" x14ac:dyDescent="0.3">
      <c r="B181" s="96" t="s">
        <v>68</v>
      </c>
      <c r="C181" s="199">
        <f t="shared" si="6"/>
        <v>529</v>
      </c>
      <c r="D181" s="152">
        <f t="shared" ref="D181:D183" si="7">+C181/$C$184</f>
        <v>3.5375150461415004E-2</v>
      </c>
      <c r="E181" s="98"/>
      <c r="F181" s="98"/>
    </row>
    <row r="182" spans="1:6" ht="15.75" thickBot="1" x14ac:dyDescent="0.3">
      <c r="B182" s="97" t="s">
        <v>69</v>
      </c>
      <c r="C182" s="199">
        <f t="shared" si="6"/>
        <v>1121</v>
      </c>
      <c r="D182" s="152">
        <f>+C182/$C$184</f>
        <v>7.4963220542998532E-2</v>
      </c>
      <c r="E182" s="98"/>
      <c r="F182" s="98"/>
    </row>
    <row r="183" spans="1:6" ht="20.25" customHeight="1" thickBot="1" x14ac:dyDescent="0.3">
      <c r="B183" s="96" t="s">
        <v>70</v>
      </c>
      <c r="C183" s="199">
        <f t="shared" si="6"/>
        <v>875</v>
      </c>
      <c r="D183" s="152">
        <f t="shared" si="7"/>
        <v>5.8512772502340514E-2</v>
      </c>
      <c r="E183" s="98"/>
      <c r="F183" s="98"/>
    </row>
    <row r="184" spans="1:6" ht="15.75" thickBot="1" x14ac:dyDescent="0.3">
      <c r="B184" s="17" t="s">
        <v>5</v>
      </c>
      <c r="C184" s="342">
        <f>SUM(C179:C183)</f>
        <v>14954</v>
      </c>
      <c r="D184" s="129">
        <f>SUM(D179:D183)</f>
        <v>1</v>
      </c>
      <c r="E184" s="99"/>
      <c r="F184" s="99"/>
    </row>
    <row r="185" spans="1:6" x14ac:dyDescent="0.25">
      <c r="B185" s="338"/>
      <c r="C185" s="194"/>
      <c r="D185" s="194"/>
      <c r="E185" s="194"/>
      <c r="F185" s="194"/>
    </row>
    <row r="186" spans="1:6" x14ac:dyDescent="0.25">
      <c r="B186" s="338"/>
      <c r="C186" s="282"/>
      <c r="D186" s="284"/>
      <c r="E186" s="283"/>
      <c r="F186" s="283"/>
    </row>
    <row r="187" spans="1:6" x14ac:dyDescent="0.25">
      <c r="B187" s="284"/>
      <c r="C187" s="194"/>
      <c r="D187" s="194"/>
      <c r="E187" s="194"/>
      <c r="F187" s="194"/>
    </row>
    <row r="188" spans="1:6" x14ac:dyDescent="0.25">
      <c r="D188" s="125"/>
    </row>
    <row r="191" spans="1:6" ht="16.5" thickBot="1" x14ac:dyDescent="0.3">
      <c r="B191" s="55" t="s">
        <v>209</v>
      </c>
    </row>
    <row r="192" spans="1:6" ht="15" customHeight="1" x14ac:dyDescent="0.25">
      <c r="A192" s="335" t="s">
        <v>166</v>
      </c>
      <c r="B192" s="521" t="s">
        <v>63</v>
      </c>
      <c r="C192" s="523" t="s">
        <v>64</v>
      </c>
      <c r="D192" s="44" t="s">
        <v>47</v>
      </c>
      <c r="E192" s="53"/>
      <c r="F192" s="437"/>
    </row>
    <row r="193" spans="1:6" ht="30.75" thickBot="1" x14ac:dyDescent="0.3">
      <c r="B193" s="522"/>
      <c r="C193" s="524"/>
      <c r="D193" s="36" t="s">
        <v>62</v>
      </c>
      <c r="E193" s="53"/>
      <c r="F193" s="437"/>
    </row>
    <row r="194" spans="1:6" ht="15.75" thickBot="1" x14ac:dyDescent="0.3">
      <c r="B194" s="22" t="s">
        <v>66</v>
      </c>
      <c r="C194" s="130">
        <v>59</v>
      </c>
      <c r="D194" s="160">
        <f>+C194/$C$199</f>
        <v>0.39597315436241609</v>
      </c>
      <c r="E194" s="98"/>
      <c r="F194" s="98"/>
    </row>
    <row r="195" spans="1:6" ht="15.75" thickBot="1" x14ac:dyDescent="0.3">
      <c r="B195" s="22" t="s">
        <v>67</v>
      </c>
      <c r="C195" s="130">
        <v>15</v>
      </c>
      <c r="D195" s="160">
        <f t="shared" ref="D195:D198" si="8">+C195/$C$199</f>
        <v>0.10067114093959731</v>
      </c>
      <c r="E195" s="98"/>
      <c r="F195" s="98"/>
    </row>
    <row r="196" spans="1:6" ht="15.75" thickBot="1" x14ac:dyDescent="0.3">
      <c r="B196" s="96" t="s">
        <v>68</v>
      </c>
      <c r="C196" s="130">
        <v>42</v>
      </c>
      <c r="D196" s="160">
        <f t="shared" si="8"/>
        <v>0.28187919463087246</v>
      </c>
      <c r="E196" s="98"/>
      <c r="F196" s="98"/>
    </row>
    <row r="197" spans="1:6" ht="15.75" thickBot="1" x14ac:dyDescent="0.3">
      <c r="B197" s="97" t="s">
        <v>69</v>
      </c>
      <c r="C197" s="130">
        <v>12</v>
      </c>
      <c r="D197" s="160">
        <f t="shared" si="8"/>
        <v>8.0536912751677847E-2</v>
      </c>
      <c r="E197" s="98"/>
      <c r="F197" s="98"/>
    </row>
    <row r="198" spans="1:6" ht="15.75" thickBot="1" x14ac:dyDescent="0.3">
      <c r="B198" s="19" t="s">
        <v>70</v>
      </c>
      <c r="C198" s="130">
        <v>21</v>
      </c>
      <c r="D198" s="160">
        <f t="shared" si="8"/>
        <v>0.14093959731543623</v>
      </c>
      <c r="E198" s="98"/>
      <c r="F198" s="98"/>
    </row>
    <row r="199" spans="1:6" ht="15.75" thickBot="1" x14ac:dyDescent="0.3">
      <c r="B199" s="93" t="s">
        <v>5</v>
      </c>
      <c r="C199" s="341">
        <f>SUM(C194:C198)</f>
        <v>149</v>
      </c>
      <c r="D199" s="129">
        <f>SUM(D194:D198)</f>
        <v>1</v>
      </c>
      <c r="E199" s="99"/>
      <c r="F199" s="99"/>
    </row>
    <row r="200" spans="1:6" x14ac:dyDescent="0.25">
      <c r="A200" s="38"/>
      <c r="B200" s="338"/>
      <c r="E200" s="100"/>
      <c r="F200" s="100"/>
    </row>
    <row r="201" spans="1:6" x14ac:dyDescent="0.25">
      <c r="A201" s="38"/>
      <c r="B201" s="338"/>
    </row>
    <row r="202" spans="1:6" x14ac:dyDescent="0.25">
      <c r="B202" s="284"/>
      <c r="D202" s="57"/>
    </row>
    <row r="203" spans="1:6" x14ac:dyDescent="0.25">
      <c r="D203" s="57"/>
    </row>
    <row r="206" spans="1:6" ht="16.5" thickBot="1" x14ac:dyDescent="0.3">
      <c r="B206" s="55" t="s">
        <v>210</v>
      </c>
    </row>
    <row r="207" spans="1:6" ht="15" customHeight="1" x14ac:dyDescent="0.25">
      <c r="A207" s="335" t="s">
        <v>167</v>
      </c>
      <c r="B207" s="521" t="s">
        <v>63</v>
      </c>
      <c r="C207" s="523" t="s">
        <v>134</v>
      </c>
      <c r="D207" s="44" t="s">
        <v>47</v>
      </c>
      <c r="E207" s="53"/>
      <c r="F207" s="437"/>
    </row>
    <row r="208" spans="1:6" ht="30.75" thickBot="1" x14ac:dyDescent="0.3">
      <c r="B208" s="522"/>
      <c r="C208" s="524"/>
      <c r="D208" s="36" t="s">
        <v>62</v>
      </c>
      <c r="E208" s="53"/>
      <c r="F208" s="437"/>
    </row>
    <row r="209" spans="1:6" ht="15.75" thickBot="1" x14ac:dyDescent="0.3">
      <c r="B209" s="22" t="s">
        <v>66</v>
      </c>
      <c r="C209" s="199">
        <f>1402+10366</f>
        <v>11768</v>
      </c>
      <c r="D209" s="131">
        <f>+C209/$C$214</f>
        <v>0.82403193053707724</v>
      </c>
      <c r="E209" s="98"/>
      <c r="F209" s="98"/>
    </row>
    <row r="210" spans="1:6" ht="15.75" thickBot="1" x14ac:dyDescent="0.3">
      <c r="B210" s="22" t="s">
        <v>67</v>
      </c>
      <c r="C210" s="199">
        <f>250+132</f>
        <v>382</v>
      </c>
      <c r="D210" s="131">
        <f t="shared" ref="D210:D213" si="9">+C210/$C$214</f>
        <v>2.6748827112947272E-2</v>
      </c>
      <c r="E210" s="98"/>
      <c r="F210" s="98"/>
    </row>
    <row r="211" spans="1:6" ht="15.75" thickBot="1" x14ac:dyDescent="0.3">
      <c r="B211" s="96" t="s">
        <v>68</v>
      </c>
      <c r="C211" s="199">
        <f>160+206</f>
        <v>366</v>
      </c>
      <c r="D211" s="131">
        <f t="shared" si="9"/>
        <v>2.5628457390939011E-2</v>
      </c>
      <c r="E211" s="98"/>
      <c r="F211" s="98"/>
    </row>
    <row r="212" spans="1:6" ht="15.75" thickBot="1" x14ac:dyDescent="0.3">
      <c r="B212" s="97" t="s">
        <v>69</v>
      </c>
      <c r="C212" s="199">
        <f>461+495</f>
        <v>956</v>
      </c>
      <c r="D212" s="131">
        <f t="shared" si="9"/>
        <v>6.6942090889993699E-2</v>
      </c>
      <c r="E212" s="98"/>
      <c r="F212" s="98"/>
    </row>
    <row r="213" spans="1:6" ht="15.75" thickBot="1" x14ac:dyDescent="0.3">
      <c r="B213" s="19" t="s">
        <v>70</v>
      </c>
      <c r="C213" s="199">
        <f>271+538</f>
        <v>809</v>
      </c>
      <c r="D213" s="131">
        <f t="shared" si="9"/>
        <v>5.6648694069042785E-2</v>
      </c>
      <c r="E213" s="98"/>
      <c r="F213" s="98"/>
    </row>
    <row r="214" spans="1:6" ht="15.75" thickBot="1" x14ac:dyDescent="0.3">
      <c r="B214" s="93" t="s">
        <v>5</v>
      </c>
      <c r="C214" s="342">
        <f>SUM(C209:C213)</f>
        <v>14281</v>
      </c>
      <c r="D214" s="129">
        <f>SUM(D209:D213)</f>
        <v>1</v>
      </c>
      <c r="E214" s="99"/>
      <c r="F214" s="99"/>
    </row>
    <row r="215" spans="1:6" x14ac:dyDescent="0.25">
      <c r="A215" s="38"/>
      <c r="B215" s="338"/>
      <c r="D215" s="133"/>
    </row>
    <row r="216" spans="1:6" x14ac:dyDescent="0.25">
      <c r="A216" s="38"/>
      <c r="B216" s="338"/>
    </row>
    <row r="217" spans="1:6" x14ac:dyDescent="0.25">
      <c r="B217" s="284"/>
      <c r="D217" s="57"/>
    </row>
    <row r="218" spans="1:6" x14ac:dyDescent="0.25">
      <c r="D218" s="326"/>
    </row>
    <row r="219" spans="1:6" x14ac:dyDescent="0.25">
      <c r="C219" s="125"/>
      <c r="D219" s="57"/>
    </row>
    <row r="222" spans="1:6" ht="16.5" thickBot="1" x14ac:dyDescent="0.3">
      <c r="B222" s="55" t="s">
        <v>211</v>
      </c>
    </row>
    <row r="223" spans="1:6" ht="15" customHeight="1" x14ac:dyDescent="0.25">
      <c r="A223" s="335" t="s">
        <v>168</v>
      </c>
      <c r="B223" s="521" t="s">
        <v>63</v>
      </c>
      <c r="C223" s="523" t="s">
        <v>65</v>
      </c>
      <c r="D223" s="44" t="s">
        <v>47</v>
      </c>
      <c r="E223" s="53"/>
      <c r="F223" s="437"/>
    </row>
    <row r="224" spans="1:6" ht="30.75" thickBot="1" x14ac:dyDescent="0.3">
      <c r="B224" s="522"/>
      <c r="C224" s="524"/>
      <c r="D224" s="36" t="s">
        <v>62</v>
      </c>
      <c r="E224" s="53"/>
      <c r="F224" s="437"/>
    </row>
    <row r="225" spans="1:6" ht="15.75" thickBot="1" x14ac:dyDescent="0.3">
      <c r="B225" s="22" t="s">
        <v>66</v>
      </c>
      <c r="C225" s="199">
        <v>91</v>
      </c>
      <c r="D225" s="131">
        <f>+C225/$C$230</f>
        <v>0.17366412213740459</v>
      </c>
      <c r="E225" s="98"/>
      <c r="F225" s="98"/>
    </row>
    <row r="226" spans="1:6" ht="15.75" thickBot="1" x14ac:dyDescent="0.3">
      <c r="B226" s="22" t="s">
        <v>67</v>
      </c>
      <c r="C226" s="199">
        <v>114</v>
      </c>
      <c r="D226" s="131">
        <f t="shared" ref="D226:D229" si="10">+C226/$C$230</f>
        <v>0.21755725190839695</v>
      </c>
      <c r="E226" s="98"/>
      <c r="F226" s="98"/>
    </row>
    <row r="227" spans="1:6" ht="15.75" thickBot="1" x14ac:dyDescent="0.3">
      <c r="B227" s="96" t="s">
        <v>68</v>
      </c>
      <c r="C227" s="199">
        <v>121</v>
      </c>
      <c r="D227" s="131">
        <f t="shared" si="10"/>
        <v>0.23091603053435114</v>
      </c>
      <c r="E227" s="98"/>
      <c r="F227" s="98"/>
    </row>
    <row r="228" spans="1:6" ht="15.75" thickBot="1" x14ac:dyDescent="0.3">
      <c r="B228" s="97" t="s">
        <v>69</v>
      </c>
      <c r="C228" s="199">
        <v>153</v>
      </c>
      <c r="D228" s="131">
        <f t="shared" si="10"/>
        <v>0.2919847328244275</v>
      </c>
      <c r="E228" s="98"/>
      <c r="F228" s="98"/>
    </row>
    <row r="229" spans="1:6" ht="15.75" thickBot="1" x14ac:dyDescent="0.3">
      <c r="B229" s="19" t="s">
        <v>70</v>
      </c>
      <c r="C229" s="199">
        <v>45</v>
      </c>
      <c r="D229" s="131">
        <f t="shared" si="10"/>
        <v>8.5877862595419852E-2</v>
      </c>
      <c r="E229" s="98"/>
      <c r="F229" s="98"/>
    </row>
    <row r="230" spans="1:6" ht="15.75" thickBot="1" x14ac:dyDescent="0.3">
      <c r="B230" s="101" t="s">
        <v>5</v>
      </c>
      <c r="C230" s="342">
        <f>SUM(C225:C229)</f>
        <v>524</v>
      </c>
      <c r="D230" s="129">
        <f>SUM(D225:D229)</f>
        <v>1</v>
      </c>
      <c r="E230" s="99"/>
      <c r="F230" s="99"/>
    </row>
    <row r="231" spans="1:6" x14ac:dyDescent="0.25">
      <c r="A231" s="38"/>
      <c r="B231" s="338"/>
    </row>
    <row r="232" spans="1:6" x14ac:dyDescent="0.25">
      <c r="A232" s="38"/>
      <c r="B232" s="338"/>
    </row>
    <row r="233" spans="1:6" x14ac:dyDescent="0.25">
      <c r="B233" s="284"/>
      <c r="D233" s="57"/>
    </row>
    <row r="234" spans="1:6" x14ac:dyDescent="0.25">
      <c r="D234" s="326"/>
    </row>
    <row r="238" spans="1:6" ht="21.75" x14ac:dyDescent="0.25">
      <c r="B238" s="5" t="s">
        <v>307</v>
      </c>
    </row>
    <row r="240" spans="1:6" ht="16.5" thickBot="1" x14ac:dyDescent="0.3">
      <c r="B240" s="55" t="s">
        <v>308</v>
      </c>
    </row>
    <row r="241" spans="1:9" ht="15" customHeight="1" x14ac:dyDescent="0.25">
      <c r="A241" s="335" t="s">
        <v>169</v>
      </c>
      <c r="B241" s="532" t="s">
        <v>92</v>
      </c>
      <c r="C241" s="533" t="s">
        <v>103</v>
      </c>
      <c r="D241" s="534"/>
      <c r="E241" s="535"/>
      <c r="F241" s="438"/>
      <c r="G241" s="533" t="s">
        <v>71</v>
      </c>
      <c r="H241" s="534"/>
      <c r="I241" s="535"/>
    </row>
    <row r="242" spans="1:9" ht="15.75" thickBot="1" x14ac:dyDescent="0.3">
      <c r="B242" s="522"/>
      <c r="C242" s="95" t="s">
        <v>72</v>
      </c>
      <c r="D242" s="95" t="s">
        <v>73</v>
      </c>
      <c r="E242" s="36" t="s">
        <v>24</v>
      </c>
      <c r="F242" s="263"/>
      <c r="G242" s="262" t="s">
        <v>72</v>
      </c>
      <c r="H242" s="262" t="s">
        <v>73</v>
      </c>
      <c r="I242" s="263" t="s">
        <v>24</v>
      </c>
    </row>
    <row r="243" spans="1:9" x14ac:dyDescent="0.25">
      <c r="B243" s="111" t="s">
        <v>74</v>
      </c>
      <c r="C243" s="424">
        <v>12</v>
      </c>
      <c r="D243" s="329">
        <v>83</v>
      </c>
      <c r="E243" s="330">
        <v>5</v>
      </c>
      <c r="F243" s="484"/>
      <c r="G243" s="265">
        <f t="shared" ref="G243:G260" si="11">+C243/$C$261</f>
        <v>8.0536912751677847E-2</v>
      </c>
      <c r="H243" s="266">
        <f t="shared" ref="H243:H260" si="12">+D243/$D$261</f>
        <v>5.7916404996162163E-3</v>
      </c>
      <c r="I243" s="267">
        <f>+E243/$E$261</f>
        <v>9.5419847328244278E-3</v>
      </c>
    </row>
    <row r="244" spans="1:9" x14ac:dyDescent="0.25">
      <c r="B244" s="111" t="s">
        <v>75</v>
      </c>
      <c r="C244" s="425">
        <v>0</v>
      </c>
      <c r="D244" s="260">
        <v>33</v>
      </c>
      <c r="E244" s="278">
        <v>26</v>
      </c>
      <c r="F244" s="485"/>
      <c r="G244" s="268">
        <f t="shared" si="11"/>
        <v>0</v>
      </c>
      <c r="H244" s="264">
        <f t="shared" si="12"/>
        <v>2.3027004396064476E-3</v>
      </c>
      <c r="I244" s="269">
        <f t="shared" ref="I244:I260" si="13">+E244/$E$261</f>
        <v>4.9618320610687022E-2</v>
      </c>
    </row>
    <row r="245" spans="1:9" x14ac:dyDescent="0.25">
      <c r="B245" s="111" t="s">
        <v>76</v>
      </c>
      <c r="C245" s="425">
        <v>0</v>
      </c>
      <c r="D245" s="260">
        <v>33</v>
      </c>
      <c r="E245" s="278">
        <v>53</v>
      </c>
      <c r="F245" s="485"/>
      <c r="G245" s="268">
        <f t="shared" si="11"/>
        <v>0</v>
      </c>
      <c r="H245" s="264">
        <f t="shared" si="12"/>
        <v>2.3027004396064476E-3</v>
      </c>
      <c r="I245" s="269">
        <f t="shared" si="13"/>
        <v>0.10114503816793893</v>
      </c>
    </row>
    <row r="246" spans="1:9" x14ac:dyDescent="0.25">
      <c r="B246" s="111" t="s">
        <v>77</v>
      </c>
      <c r="C246" s="425">
        <v>10</v>
      </c>
      <c r="D246" s="260">
        <v>5043</v>
      </c>
      <c r="E246" s="278">
        <v>29</v>
      </c>
      <c r="F246" s="485"/>
      <c r="G246" s="268">
        <f t="shared" si="11"/>
        <v>6.7114093959731544E-2</v>
      </c>
      <c r="H246" s="264">
        <f t="shared" si="12"/>
        <v>0.3518944944525853</v>
      </c>
      <c r="I246" s="269">
        <f t="shared" si="13"/>
        <v>5.5343511450381681E-2</v>
      </c>
    </row>
    <row r="247" spans="1:9" x14ac:dyDescent="0.25">
      <c r="B247" s="111" t="s">
        <v>78</v>
      </c>
      <c r="C247" s="425">
        <v>42</v>
      </c>
      <c r="D247" s="260">
        <v>173</v>
      </c>
      <c r="E247" s="278">
        <v>80</v>
      </c>
      <c r="F247" s="485"/>
      <c r="G247" s="268">
        <f t="shared" si="11"/>
        <v>0.28187919463087246</v>
      </c>
      <c r="H247" s="264">
        <f t="shared" si="12"/>
        <v>1.2071732607633801E-2</v>
      </c>
      <c r="I247" s="269">
        <f t="shared" si="13"/>
        <v>0.15267175572519084</v>
      </c>
    </row>
    <row r="248" spans="1:9" x14ac:dyDescent="0.25">
      <c r="B248" s="111" t="s">
        <v>79</v>
      </c>
      <c r="C248" s="425">
        <v>7</v>
      </c>
      <c r="D248" s="260">
        <v>257</v>
      </c>
      <c r="E248" s="278">
        <v>33</v>
      </c>
      <c r="F248" s="485"/>
      <c r="G248" s="268">
        <f t="shared" si="11"/>
        <v>4.6979865771812082E-2</v>
      </c>
      <c r="H248" s="264">
        <f t="shared" si="12"/>
        <v>1.7933151908450212E-2</v>
      </c>
      <c r="I248" s="269">
        <f t="shared" si="13"/>
        <v>6.2977099236641215E-2</v>
      </c>
    </row>
    <row r="249" spans="1:9" x14ac:dyDescent="0.25">
      <c r="B249" s="111" t="s">
        <v>80</v>
      </c>
      <c r="C249" s="425">
        <v>2</v>
      </c>
      <c r="D249" s="260">
        <v>248</v>
      </c>
      <c r="E249" s="278">
        <v>13</v>
      </c>
      <c r="F249" s="485"/>
      <c r="G249" s="268">
        <f t="shared" si="11"/>
        <v>1.3422818791946308E-2</v>
      </c>
      <c r="H249" s="264">
        <f t="shared" si="12"/>
        <v>1.7305142697648455E-2</v>
      </c>
      <c r="I249" s="269">
        <f t="shared" si="13"/>
        <v>2.4809160305343511E-2</v>
      </c>
    </row>
    <row r="250" spans="1:9" x14ac:dyDescent="0.25">
      <c r="B250" s="111" t="s">
        <v>81</v>
      </c>
      <c r="C250" s="425">
        <v>4</v>
      </c>
      <c r="D250" s="260">
        <v>259</v>
      </c>
      <c r="E250" s="278">
        <v>62</v>
      </c>
      <c r="F250" s="485"/>
      <c r="G250" s="268">
        <f t="shared" si="11"/>
        <v>2.6845637583892617E-2</v>
      </c>
      <c r="H250" s="264">
        <f t="shared" si="12"/>
        <v>1.8072709510850604E-2</v>
      </c>
      <c r="I250" s="269">
        <f t="shared" si="13"/>
        <v>0.1183206106870229</v>
      </c>
    </row>
    <row r="251" spans="1:9" x14ac:dyDescent="0.25">
      <c r="B251" s="111" t="s">
        <v>82</v>
      </c>
      <c r="C251" s="425">
        <v>2</v>
      </c>
      <c r="D251" s="260">
        <v>183</v>
      </c>
      <c r="E251" s="278">
        <v>17</v>
      </c>
      <c r="F251" s="485"/>
      <c r="G251" s="268">
        <f t="shared" si="11"/>
        <v>1.3422818791946308E-2</v>
      </c>
      <c r="H251" s="264">
        <f t="shared" si="12"/>
        <v>1.2769520619635755E-2</v>
      </c>
      <c r="I251" s="269">
        <f t="shared" si="13"/>
        <v>3.2442748091603052E-2</v>
      </c>
    </row>
    <row r="252" spans="1:9" x14ac:dyDescent="0.25">
      <c r="B252" s="111" t="s">
        <v>83</v>
      </c>
      <c r="C252" s="425">
        <v>32</v>
      </c>
      <c r="D252" s="260">
        <v>5520</v>
      </c>
      <c r="E252" s="278">
        <v>24</v>
      </c>
      <c r="F252" s="485"/>
      <c r="G252" s="268">
        <f t="shared" si="11"/>
        <v>0.21476510067114093</v>
      </c>
      <c r="H252" s="264">
        <f t="shared" si="12"/>
        <v>0.38517898262507849</v>
      </c>
      <c r="I252" s="269">
        <f t="shared" si="13"/>
        <v>4.5801526717557252E-2</v>
      </c>
    </row>
    <row r="253" spans="1:9" x14ac:dyDescent="0.25">
      <c r="B253" s="111" t="s">
        <v>84</v>
      </c>
      <c r="C253" s="425">
        <v>1</v>
      </c>
      <c r="D253" s="260">
        <v>133</v>
      </c>
      <c r="E253" s="278">
        <v>39</v>
      </c>
      <c r="F253" s="485"/>
      <c r="G253" s="268">
        <f t="shared" si="11"/>
        <v>6.7114093959731542E-3</v>
      </c>
      <c r="H253" s="264">
        <f t="shared" si="12"/>
        <v>9.2805805596259863E-3</v>
      </c>
      <c r="I253" s="269">
        <f t="shared" si="13"/>
        <v>7.4427480916030533E-2</v>
      </c>
    </row>
    <row r="254" spans="1:9" x14ac:dyDescent="0.25">
      <c r="B254" s="111" t="s">
        <v>85</v>
      </c>
      <c r="C254" s="425">
        <v>0</v>
      </c>
      <c r="D254" s="260">
        <v>193</v>
      </c>
      <c r="E254" s="278">
        <v>41</v>
      </c>
      <c r="F254" s="485"/>
      <c r="G254" s="268">
        <f t="shared" si="11"/>
        <v>0</v>
      </c>
      <c r="H254" s="264">
        <f t="shared" si="12"/>
        <v>1.3467308631637708E-2</v>
      </c>
      <c r="I254" s="269">
        <f t="shared" si="13"/>
        <v>7.8244274809160311E-2</v>
      </c>
    </row>
    <row r="255" spans="1:9" x14ac:dyDescent="0.25">
      <c r="B255" s="111" t="s">
        <v>86</v>
      </c>
      <c r="C255" s="425">
        <v>3</v>
      </c>
      <c r="D255" s="260">
        <v>133</v>
      </c>
      <c r="E255" s="278">
        <v>22</v>
      </c>
      <c r="F255" s="485"/>
      <c r="G255" s="268">
        <f t="shared" si="11"/>
        <v>2.0134228187919462E-2</v>
      </c>
      <c r="H255" s="264">
        <f t="shared" si="12"/>
        <v>9.2805805596259863E-3</v>
      </c>
      <c r="I255" s="269">
        <f t="shared" si="13"/>
        <v>4.1984732824427481E-2</v>
      </c>
    </row>
    <row r="256" spans="1:9" x14ac:dyDescent="0.25">
      <c r="B256" s="111" t="s">
        <v>87</v>
      </c>
      <c r="C256" s="425">
        <v>1</v>
      </c>
      <c r="D256" s="260">
        <v>76</v>
      </c>
      <c r="E256" s="278">
        <v>3</v>
      </c>
      <c r="F256" s="485"/>
      <c r="G256" s="268">
        <f t="shared" si="11"/>
        <v>6.7114093959731542E-3</v>
      </c>
      <c r="H256" s="264">
        <f t="shared" si="12"/>
        <v>5.3031888912148488E-3</v>
      </c>
      <c r="I256" s="269">
        <f t="shared" si="13"/>
        <v>5.7251908396946565E-3</v>
      </c>
    </row>
    <row r="257" spans="1:9" x14ac:dyDescent="0.25">
      <c r="B257" s="111" t="s">
        <v>88</v>
      </c>
      <c r="C257" s="425">
        <v>16</v>
      </c>
      <c r="D257" s="260">
        <v>1182</v>
      </c>
      <c r="E257" s="278">
        <v>29</v>
      </c>
      <c r="F257" s="485"/>
      <c r="G257" s="268">
        <f t="shared" si="11"/>
        <v>0.10738255033557047</v>
      </c>
      <c r="H257" s="264">
        <f t="shared" si="12"/>
        <v>8.2478543018630945E-2</v>
      </c>
      <c r="I257" s="269">
        <f t="shared" si="13"/>
        <v>5.5343511450381681E-2</v>
      </c>
    </row>
    <row r="258" spans="1:9" x14ac:dyDescent="0.25">
      <c r="B258" s="111" t="s">
        <v>89</v>
      </c>
      <c r="C258" s="425">
        <v>13</v>
      </c>
      <c r="D258" s="260">
        <v>476</v>
      </c>
      <c r="E258" s="278">
        <v>9</v>
      </c>
      <c r="F258" s="485"/>
      <c r="G258" s="268">
        <f t="shared" si="11"/>
        <v>8.7248322147651006E-2</v>
      </c>
      <c r="H258" s="264">
        <f t="shared" si="12"/>
        <v>3.3214709371292998E-2</v>
      </c>
      <c r="I258" s="269">
        <f t="shared" si="13"/>
        <v>1.717557251908397E-2</v>
      </c>
    </row>
    <row r="259" spans="1:9" x14ac:dyDescent="0.25">
      <c r="B259" s="111" t="s">
        <v>90</v>
      </c>
      <c r="C259" s="425">
        <v>1</v>
      </c>
      <c r="D259" s="260">
        <v>73</v>
      </c>
      <c r="E259" s="278">
        <v>9</v>
      </c>
      <c r="F259" s="485"/>
      <c r="G259" s="268">
        <f t="shared" si="11"/>
        <v>6.7114093959731542E-3</v>
      </c>
      <c r="H259" s="264">
        <f t="shared" si="12"/>
        <v>5.0938524876142626E-3</v>
      </c>
      <c r="I259" s="269">
        <f t="shared" si="13"/>
        <v>1.717557251908397E-2</v>
      </c>
    </row>
    <row r="260" spans="1:9" ht="15.75" thickBot="1" x14ac:dyDescent="0.3">
      <c r="B260" s="112" t="s">
        <v>91</v>
      </c>
      <c r="C260" s="426">
        <v>3</v>
      </c>
      <c r="D260" s="261">
        <v>233</v>
      </c>
      <c r="E260" s="279">
        <v>30</v>
      </c>
      <c r="F260" s="486"/>
      <c r="G260" s="270">
        <f t="shared" si="11"/>
        <v>2.0134228187919462E-2</v>
      </c>
      <c r="H260" s="271">
        <f t="shared" si="12"/>
        <v>1.6258460679645523E-2</v>
      </c>
      <c r="I260" s="272">
        <f t="shared" si="13"/>
        <v>5.7251908396946563E-2</v>
      </c>
    </row>
    <row r="261" spans="1:9" ht="15.75" thickBot="1" x14ac:dyDescent="0.3">
      <c r="B261" s="17" t="s">
        <v>5</v>
      </c>
      <c r="C261" s="343">
        <f>SUM(C243:C260)</f>
        <v>149</v>
      </c>
      <c r="D261" s="343">
        <f>SUM(D243:D260)</f>
        <v>14331</v>
      </c>
      <c r="E261" s="343">
        <f>SUM(E243:E260)</f>
        <v>524</v>
      </c>
      <c r="F261" s="343"/>
      <c r="G261" s="132">
        <f t="shared" ref="G261:I261" si="14">SUM(G243:G260)</f>
        <v>0.99999999999999978</v>
      </c>
      <c r="H261" s="132">
        <f t="shared" si="14"/>
        <v>1</v>
      </c>
      <c r="I261" s="132">
        <f t="shared" si="14"/>
        <v>1</v>
      </c>
    </row>
    <row r="262" spans="1:9" x14ac:dyDescent="0.25">
      <c r="B262" s="276" t="s">
        <v>150</v>
      </c>
    </row>
    <row r="263" spans="1:9" x14ac:dyDescent="0.25">
      <c r="B263" s="276"/>
      <c r="C263" s="274"/>
      <c r="D263" s="169"/>
      <c r="E263" s="275"/>
      <c r="F263" s="275"/>
    </row>
    <row r="264" spans="1:9" x14ac:dyDescent="0.25">
      <c r="B264" s="277"/>
    </row>
    <row r="265" spans="1:9" x14ac:dyDescent="0.25">
      <c r="C265" s="295"/>
      <c r="D265" s="296"/>
      <c r="E265" s="296"/>
      <c r="F265" s="296"/>
      <c r="G265" s="110"/>
    </row>
    <row r="269" spans="1:9" ht="15.75" thickBot="1" x14ac:dyDescent="0.3">
      <c r="C269" s="110"/>
      <c r="E269" s="273"/>
      <c r="F269" s="273"/>
    </row>
    <row r="270" spans="1:9" x14ac:dyDescent="0.25">
      <c r="A270" s="335" t="s">
        <v>169</v>
      </c>
      <c r="B270" s="532" t="s">
        <v>92</v>
      </c>
      <c r="C270" s="533" t="s">
        <v>103</v>
      </c>
      <c r="D270" s="534"/>
      <c r="E270" s="535"/>
      <c r="F270" s="483"/>
    </row>
    <row r="271" spans="1:9" ht="15.75" thickBot="1" x14ac:dyDescent="0.3">
      <c r="B271" s="522"/>
      <c r="C271" s="337" t="s">
        <v>72</v>
      </c>
      <c r="D271" s="337" t="s">
        <v>73</v>
      </c>
      <c r="E271" s="36" t="s">
        <v>24</v>
      </c>
      <c r="F271" s="483"/>
    </row>
    <row r="272" spans="1:9" x14ac:dyDescent="0.25">
      <c r="B272" s="344" t="s">
        <v>91</v>
      </c>
      <c r="C272" s="336">
        <f>+C260</f>
        <v>3</v>
      </c>
      <c r="D272" s="336">
        <f>+D260</f>
        <v>233</v>
      </c>
      <c r="E272" s="336">
        <f>+E260</f>
        <v>30</v>
      </c>
      <c r="F272" s="423"/>
    </row>
    <row r="273" spans="2:6" x14ac:dyDescent="0.25">
      <c r="B273" s="344" t="s">
        <v>90</v>
      </c>
      <c r="C273" s="336">
        <f>+C259</f>
        <v>1</v>
      </c>
      <c r="D273" s="336">
        <f>+D259</f>
        <v>73</v>
      </c>
      <c r="E273" s="336">
        <f>+E259</f>
        <v>9</v>
      </c>
      <c r="F273" s="423"/>
    </row>
    <row r="274" spans="2:6" x14ac:dyDescent="0.25">
      <c r="B274" s="344" t="s">
        <v>89</v>
      </c>
      <c r="C274" s="336">
        <f>+C258</f>
        <v>13</v>
      </c>
      <c r="D274" s="336">
        <f>+D258</f>
        <v>476</v>
      </c>
      <c r="E274" s="336">
        <f>+E258</f>
        <v>9</v>
      </c>
      <c r="F274" s="423"/>
    </row>
    <row r="275" spans="2:6" x14ac:dyDescent="0.25">
      <c r="B275" s="344" t="s">
        <v>88</v>
      </c>
      <c r="C275" s="336">
        <f>+C257</f>
        <v>16</v>
      </c>
      <c r="D275" s="336">
        <f>+D257</f>
        <v>1182</v>
      </c>
      <c r="E275" s="336">
        <f>+E257</f>
        <v>29</v>
      </c>
      <c r="F275" s="423"/>
    </row>
    <row r="276" spans="2:6" x14ac:dyDescent="0.25">
      <c r="B276" s="344" t="s">
        <v>87</v>
      </c>
      <c r="C276" s="336">
        <f>+C256</f>
        <v>1</v>
      </c>
      <c r="D276" s="336">
        <f>+D256</f>
        <v>76</v>
      </c>
      <c r="E276" s="336">
        <f>+E256</f>
        <v>3</v>
      </c>
      <c r="F276" s="423"/>
    </row>
    <row r="277" spans="2:6" x14ac:dyDescent="0.25">
      <c r="B277" s="344" t="s">
        <v>86</v>
      </c>
      <c r="C277" s="336">
        <f>+C255</f>
        <v>3</v>
      </c>
      <c r="D277" s="336">
        <f>+D255</f>
        <v>133</v>
      </c>
      <c r="E277" s="336">
        <f>+E255</f>
        <v>22</v>
      </c>
      <c r="F277" s="423"/>
    </row>
    <row r="278" spans="2:6" x14ac:dyDescent="0.25">
      <c r="B278" s="344" t="s">
        <v>85</v>
      </c>
      <c r="C278" s="336">
        <f>+C254</f>
        <v>0</v>
      </c>
      <c r="D278" s="336">
        <f>+D254</f>
        <v>193</v>
      </c>
      <c r="E278" s="336">
        <f>+E254</f>
        <v>41</v>
      </c>
      <c r="F278" s="423"/>
    </row>
    <row r="279" spans="2:6" x14ac:dyDescent="0.25">
      <c r="B279" s="344" t="s">
        <v>84</v>
      </c>
      <c r="C279" s="336">
        <f>+C253</f>
        <v>1</v>
      </c>
      <c r="D279" s="336">
        <f>+D253</f>
        <v>133</v>
      </c>
      <c r="E279" s="336">
        <f>+E253</f>
        <v>39</v>
      </c>
      <c r="F279" s="423"/>
    </row>
    <row r="280" spans="2:6" x14ac:dyDescent="0.25">
      <c r="B280" s="344" t="s">
        <v>83</v>
      </c>
      <c r="C280" s="336">
        <f>+C252</f>
        <v>32</v>
      </c>
      <c r="D280" s="336">
        <f>+D252</f>
        <v>5520</v>
      </c>
      <c r="E280" s="336">
        <f>+E252</f>
        <v>24</v>
      </c>
      <c r="F280" s="423"/>
    </row>
    <row r="281" spans="2:6" x14ac:dyDescent="0.25">
      <c r="B281" s="344" t="s">
        <v>82</v>
      </c>
      <c r="C281" s="336">
        <f>+C251</f>
        <v>2</v>
      </c>
      <c r="D281" s="336">
        <f>+D251</f>
        <v>183</v>
      </c>
      <c r="E281" s="336">
        <f>+E251</f>
        <v>17</v>
      </c>
      <c r="F281" s="423"/>
    </row>
    <row r="282" spans="2:6" x14ac:dyDescent="0.25">
      <c r="B282" s="344" t="s">
        <v>81</v>
      </c>
      <c r="C282" s="336">
        <f>+C250</f>
        <v>4</v>
      </c>
      <c r="D282" s="336">
        <f>+D250</f>
        <v>259</v>
      </c>
      <c r="E282" s="336">
        <f>+E250</f>
        <v>62</v>
      </c>
      <c r="F282" s="423"/>
    </row>
    <row r="283" spans="2:6" x14ac:dyDescent="0.25">
      <c r="B283" s="344" t="s">
        <v>80</v>
      </c>
      <c r="C283" s="336">
        <f>+C249</f>
        <v>2</v>
      </c>
      <c r="D283" s="336">
        <f>+D249</f>
        <v>248</v>
      </c>
      <c r="E283" s="336">
        <f>+E249</f>
        <v>13</v>
      </c>
      <c r="F283" s="423"/>
    </row>
    <row r="284" spans="2:6" x14ac:dyDescent="0.25">
      <c r="B284" s="344" t="s">
        <v>79</v>
      </c>
      <c r="C284" s="336">
        <f>+C248</f>
        <v>7</v>
      </c>
      <c r="D284" s="336">
        <f>+D248</f>
        <v>257</v>
      </c>
      <c r="E284" s="336">
        <f>+E248</f>
        <v>33</v>
      </c>
      <c r="F284" s="423"/>
    </row>
    <row r="285" spans="2:6" x14ac:dyDescent="0.25">
      <c r="B285" s="344" t="s">
        <v>78</v>
      </c>
      <c r="C285" s="336">
        <f>+C247</f>
        <v>42</v>
      </c>
      <c r="D285" s="336">
        <f>+D247</f>
        <v>173</v>
      </c>
      <c r="E285" s="336">
        <f>+E247</f>
        <v>80</v>
      </c>
      <c r="F285" s="423"/>
    </row>
    <row r="286" spans="2:6" x14ac:dyDescent="0.25">
      <c r="B286" s="344" t="s">
        <v>77</v>
      </c>
      <c r="C286" s="336">
        <f>+C246</f>
        <v>10</v>
      </c>
      <c r="D286" s="336">
        <f>+D246</f>
        <v>5043</v>
      </c>
      <c r="E286" s="336">
        <f>+E246</f>
        <v>29</v>
      </c>
      <c r="F286" s="423"/>
    </row>
    <row r="287" spans="2:6" x14ac:dyDescent="0.25">
      <c r="B287" s="344" t="s">
        <v>76</v>
      </c>
      <c r="C287" s="336">
        <f>+C245</f>
        <v>0</v>
      </c>
      <c r="D287" s="336">
        <f>+D245</f>
        <v>33</v>
      </c>
      <c r="E287" s="336">
        <f>+E245</f>
        <v>53</v>
      </c>
      <c r="F287" s="423"/>
    </row>
    <row r="288" spans="2:6" x14ac:dyDescent="0.25">
      <c r="B288" s="344" t="s">
        <v>75</v>
      </c>
      <c r="C288" s="336">
        <f>+C244</f>
        <v>0</v>
      </c>
      <c r="D288" s="336">
        <f>+D244</f>
        <v>33</v>
      </c>
      <c r="E288" s="336">
        <f>+E244</f>
        <v>26</v>
      </c>
      <c r="F288" s="423"/>
    </row>
    <row r="289" spans="2:6" ht="15.75" thickBot="1" x14ac:dyDescent="0.3">
      <c r="B289" s="498" t="s">
        <v>74</v>
      </c>
      <c r="C289" s="499">
        <f>+C243</f>
        <v>12</v>
      </c>
      <c r="D289" s="499">
        <f>+D243</f>
        <v>83</v>
      </c>
      <c r="E289" s="499">
        <f>+E243</f>
        <v>5</v>
      </c>
      <c r="F289" s="423"/>
    </row>
    <row r="290" spans="2:6" ht="15.75" thickBot="1" x14ac:dyDescent="0.3">
      <c r="B290" s="500" t="s">
        <v>5</v>
      </c>
      <c r="C290" s="501">
        <f>SUM(C272:C289)</f>
        <v>149</v>
      </c>
      <c r="D290" s="501">
        <f t="shared" ref="D290:E290" si="15">SUM(D272:D289)</f>
        <v>14331</v>
      </c>
      <c r="E290" s="502">
        <f t="shared" si="15"/>
        <v>524</v>
      </c>
      <c r="F290" s="427"/>
    </row>
    <row r="294" spans="2:6" x14ac:dyDescent="0.25">
      <c r="B294" s="100"/>
      <c r="C294" s="100"/>
      <c r="D294" s="100"/>
      <c r="E294" s="100"/>
      <c r="F294" s="100"/>
    </row>
    <row r="295" spans="2:6" x14ac:dyDescent="0.25">
      <c r="B295" s="100"/>
      <c r="C295" s="100"/>
      <c r="D295" s="100"/>
      <c r="E295" s="100"/>
      <c r="F295" s="100"/>
    </row>
    <row r="296" spans="2:6" ht="15" customHeight="1" x14ac:dyDescent="0.25">
      <c r="B296" s="530"/>
      <c r="C296" s="531"/>
      <c r="D296" s="531"/>
      <c r="E296" s="531"/>
      <c r="F296" s="437"/>
    </row>
    <row r="297" spans="2:6" x14ac:dyDescent="0.25">
      <c r="B297" s="530"/>
      <c r="C297" s="53"/>
      <c r="D297" s="53"/>
      <c r="E297" s="53"/>
      <c r="F297" s="437"/>
    </row>
    <row r="298" spans="2:6" x14ac:dyDescent="0.25">
      <c r="B298" s="170"/>
      <c r="C298" s="423"/>
      <c r="D298" s="423"/>
      <c r="E298" s="423"/>
      <c r="F298" s="423"/>
    </row>
    <row r="299" spans="2:6" x14ac:dyDescent="0.25">
      <c r="B299" s="170"/>
      <c r="C299" s="423"/>
      <c r="D299" s="423"/>
      <c r="E299" s="423"/>
      <c r="F299" s="423"/>
    </row>
    <row r="300" spans="2:6" x14ac:dyDescent="0.25">
      <c r="B300" s="170"/>
      <c r="C300" s="423"/>
      <c r="D300" s="423"/>
      <c r="E300" s="423"/>
      <c r="F300" s="423"/>
    </row>
    <row r="301" spans="2:6" x14ac:dyDescent="0.25">
      <c r="B301" s="170"/>
      <c r="C301" s="423"/>
      <c r="D301" s="423"/>
      <c r="E301" s="423"/>
      <c r="F301" s="423"/>
    </row>
    <row r="302" spans="2:6" x14ac:dyDescent="0.25">
      <c r="B302" s="170"/>
      <c r="C302" s="423"/>
      <c r="D302" s="423"/>
      <c r="E302" s="423"/>
      <c r="F302" s="423"/>
    </row>
    <row r="303" spans="2:6" x14ac:dyDescent="0.25">
      <c r="B303" s="170"/>
      <c r="C303" s="423"/>
      <c r="D303" s="423"/>
      <c r="E303" s="423"/>
      <c r="F303" s="423"/>
    </row>
    <row r="304" spans="2:6" x14ac:dyDescent="0.25">
      <c r="B304" s="170"/>
      <c r="C304" s="423"/>
      <c r="D304" s="423"/>
      <c r="E304" s="423"/>
      <c r="F304" s="423"/>
    </row>
    <row r="305" spans="2:6" x14ac:dyDescent="0.25">
      <c r="B305" s="170"/>
      <c r="C305" s="423"/>
      <c r="D305" s="423"/>
      <c r="E305" s="423"/>
      <c r="F305" s="423"/>
    </row>
    <row r="306" spans="2:6" x14ac:dyDescent="0.25">
      <c r="B306" s="170"/>
      <c r="C306" s="423"/>
      <c r="D306" s="423"/>
      <c r="E306" s="423"/>
      <c r="F306" s="423"/>
    </row>
    <row r="307" spans="2:6" x14ac:dyDescent="0.25">
      <c r="B307" s="170"/>
      <c r="C307" s="423"/>
      <c r="D307" s="423"/>
      <c r="E307" s="423"/>
      <c r="F307" s="423"/>
    </row>
    <row r="308" spans="2:6" x14ac:dyDescent="0.25">
      <c r="B308" s="170"/>
      <c r="C308" s="423"/>
      <c r="D308" s="423"/>
      <c r="E308" s="423"/>
      <c r="F308" s="423"/>
    </row>
    <row r="309" spans="2:6" x14ac:dyDescent="0.25">
      <c r="B309" s="170"/>
      <c r="C309" s="423"/>
      <c r="D309" s="423"/>
      <c r="E309" s="423"/>
      <c r="F309" s="423"/>
    </row>
    <row r="310" spans="2:6" x14ac:dyDescent="0.25">
      <c r="B310" s="170"/>
      <c r="C310" s="423"/>
      <c r="D310" s="423"/>
      <c r="E310" s="423"/>
      <c r="F310" s="423"/>
    </row>
    <row r="311" spans="2:6" x14ac:dyDescent="0.25">
      <c r="B311" s="170"/>
      <c r="C311" s="423"/>
      <c r="D311" s="423"/>
      <c r="E311" s="423"/>
      <c r="F311" s="423"/>
    </row>
    <row r="312" spans="2:6" x14ac:dyDescent="0.25">
      <c r="B312" s="170"/>
      <c r="C312" s="423"/>
      <c r="D312" s="423"/>
      <c r="E312" s="423"/>
      <c r="F312" s="423"/>
    </row>
    <row r="313" spans="2:6" x14ac:dyDescent="0.25">
      <c r="B313" s="170"/>
      <c r="C313" s="423"/>
      <c r="D313" s="423"/>
      <c r="E313" s="423"/>
      <c r="F313" s="423"/>
    </row>
    <row r="314" spans="2:6" x14ac:dyDescent="0.25">
      <c r="B314" s="170"/>
      <c r="C314" s="423"/>
      <c r="D314" s="423"/>
      <c r="E314" s="423"/>
      <c r="F314" s="423"/>
    </row>
    <row r="315" spans="2:6" x14ac:dyDescent="0.25">
      <c r="B315" s="170"/>
      <c r="C315" s="423"/>
      <c r="D315" s="423"/>
      <c r="E315" s="423"/>
      <c r="F315" s="423"/>
    </row>
    <row r="316" spans="2:6" x14ac:dyDescent="0.25">
      <c r="B316" s="100"/>
      <c r="C316" s="100"/>
      <c r="D316" s="100"/>
      <c r="E316" s="100"/>
      <c r="F316" s="100"/>
    </row>
    <row r="317" spans="2:6" x14ac:dyDescent="0.25">
      <c r="B317" s="100"/>
      <c r="C317" s="100"/>
      <c r="D317" s="100"/>
      <c r="E317" s="100"/>
      <c r="F317" s="100"/>
    </row>
  </sheetData>
  <mergeCells count="22">
    <mergeCell ref="A4:J6"/>
    <mergeCell ref="B7:I9"/>
    <mergeCell ref="B296:B297"/>
    <mergeCell ref="C296:E296"/>
    <mergeCell ref="B270:B271"/>
    <mergeCell ref="C270:E270"/>
    <mergeCell ref="B223:B224"/>
    <mergeCell ref="C223:C224"/>
    <mergeCell ref="G241:I241"/>
    <mergeCell ref="B94:D94"/>
    <mergeCell ref="B177:B178"/>
    <mergeCell ref="C177:C178"/>
    <mergeCell ref="B241:B242"/>
    <mergeCell ref="C241:E241"/>
    <mergeCell ref="B192:B193"/>
    <mergeCell ref="C192:C193"/>
    <mergeCell ref="D106:D108"/>
    <mergeCell ref="B207:B208"/>
    <mergeCell ref="C207:C208"/>
    <mergeCell ref="B154:B155"/>
    <mergeCell ref="B164:B165"/>
    <mergeCell ref="C164:C16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R30"/>
  <sheetViews>
    <sheetView topLeftCell="K1" workbookViewId="0">
      <selection activeCell="T9" sqref="T9"/>
    </sheetView>
  </sheetViews>
  <sheetFormatPr baseColWidth="10" defaultColWidth="19" defaultRowHeight="15" x14ac:dyDescent="0.25"/>
  <cols>
    <col min="5" max="5" width="9.7109375" customWidth="1"/>
    <col min="6" max="6" width="9.5703125" customWidth="1"/>
    <col min="7" max="7" width="10" customWidth="1"/>
    <col min="8" max="8" width="9" customWidth="1"/>
    <col min="9" max="9" width="7.7109375" customWidth="1"/>
    <col min="13" max="13" width="24.7109375" customWidth="1"/>
    <col min="14" max="14" width="11.5703125" customWidth="1"/>
    <col min="15" max="15" width="10.7109375" customWidth="1"/>
    <col min="16" max="16" width="10.85546875" customWidth="1"/>
    <col min="17" max="17" width="9.5703125" customWidth="1"/>
    <col min="18" max="18" width="11.42578125" customWidth="1"/>
  </cols>
  <sheetData>
    <row r="2" spans="3:18" s="504" customFormat="1" x14ac:dyDescent="0.25"/>
    <row r="3" spans="3:18" s="504" customFormat="1" x14ac:dyDescent="0.25"/>
    <row r="4" spans="3:18" s="504" customFormat="1" x14ac:dyDescent="0.25"/>
    <row r="6" spans="3:18" ht="32.25" customHeight="1" x14ac:dyDescent="0.25">
      <c r="C6" s="544" t="s">
        <v>149</v>
      </c>
      <c r="D6" s="544"/>
      <c r="E6" s="544"/>
      <c r="F6" s="544"/>
      <c r="G6" s="544"/>
      <c r="H6" s="544"/>
      <c r="I6" s="544"/>
      <c r="L6" s="544" t="s">
        <v>297</v>
      </c>
      <c r="M6" s="544"/>
      <c r="N6" s="544"/>
      <c r="O6" s="544"/>
      <c r="P6" s="544"/>
      <c r="Q6" s="544"/>
      <c r="R6" s="544"/>
    </row>
    <row r="7" spans="3:18" ht="15.75" thickBot="1" x14ac:dyDescent="0.3"/>
    <row r="8" spans="3:18" ht="15.75" customHeight="1" thickBot="1" x14ac:dyDescent="0.3">
      <c r="C8" s="521" t="s">
        <v>19</v>
      </c>
      <c r="D8" s="523" t="s">
        <v>0</v>
      </c>
      <c r="E8" s="538" t="s">
        <v>138</v>
      </c>
      <c r="F8" s="539"/>
      <c r="G8" s="539"/>
      <c r="H8" s="539"/>
      <c r="I8" s="540"/>
      <c r="L8" s="521" t="s">
        <v>19</v>
      </c>
      <c r="M8" s="523" t="s">
        <v>0</v>
      </c>
      <c r="N8" s="538" t="s">
        <v>138</v>
      </c>
      <c r="O8" s="539"/>
      <c r="P8" s="539"/>
      <c r="Q8" s="539"/>
      <c r="R8" s="540"/>
    </row>
    <row r="9" spans="3:18" ht="45.75" thickBot="1" x14ac:dyDescent="0.3">
      <c r="C9" s="549"/>
      <c r="D9" s="550"/>
      <c r="E9" s="288" t="s">
        <v>139</v>
      </c>
      <c r="F9" s="281" t="s">
        <v>140</v>
      </c>
      <c r="G9" s="324" t="s">
        <v>141</v>
      </c>
      <c r="H9" s="324" t="s">
        <v>142</v>
      </c>
      <c r="I9" s="323" t="s">
        <v>5</v>
      </c>
      <c r="L9" s="549"/>
      <c r="M9" s="550"/>
      <c r="N9" s="288" t="s">
        <v>139</v>
      </c>
      <c r="O9" s="281" t="s">
        <v>140</v>
      </c>
      <c r="P9" s="324" t="s">
        <v>141</v>
      </c>
      <c r="Q9" s="324" t="s">
        <v>142</v>
      </c>
      <c r="R9" s="323" t="s">
        <v>5</v>
      </c>
    </row>
    <row r="10" spans="3:18" ht="30.75" customHeight="1" x14ac:dyDescent="0.25">
      <c r="C10" s="303" t="s">
        <v>20</v>
      </c>
      <c r="D10" s="308" t="s">
        <v>29</v>
      </c>
      <c r="E10" s="314">
        <v>15</v>
      </c>
      <c r="F10" s="315">
        <v>0</v>
      </c>
      <c r="G10" s="315">
        <v>104</v>
      </c>
      <c r="H10" s="315">
        <v>32</v>
      </c>
      <c r="I10" s="316">
        <f>SUM(E10:H10)</f>
        <v>151</v>
      </c>
      <c r="L10" s="303" t="s">
        <v>20</v>
      </c>
      <c r="M10" s="308" t="s">
        <v>29</v>
      </c>
      <c r="N10" s="314">
        <v>149</v>
      </c>
      <c r="O10" s="315"/>
      <c r="P10" s="315"/>
      <c r="Q10" s="315"/>
      <c r="R10" s="316">
        <f>SUM(N10:Q10)</f>
        <v>149</v>
      </c>
    </row>
    <row r="11" spans="3:18" ht="28.5" customHeight="1" x14ac:dyDescent="0.25">
      <c r="C11" s="541" t="s">
        <v>21</v>
      </c>
      <c r="D11" s="309" t="s">
        <v>2</v>
      </c>
      <c r="E11" s="317">
        <v>260</v>
      </c>
      <c r="F11" s="318">
        <v>1885</v>
      </c>
      <c r="G11" s="318">
        <v>13457</v>
      </c>
      <c r="H11" s="318">
        <v>8991</v>
      </c>
      <c r="I11" s="319">
        <f t="shared" ref="I11:I16" si="0">SUM(E11:H11)</f>
        <v>24593</v>
      </c>
      <c r="J11" s="325"/>
      <c r="K11" s="326"/>
      <c r="L11" s="541" t="s">
        <v>21</v>
      </c>
      <c r="M11" s="309" t="s">
        <v>2</v>
      </c>
      <c r="N11" s="317">
        <v>2544</v>
      </c>
      <c r="O11" s="318"/>
      <c r="P11" s="318"/>
      <c r="Q11" s="318"/>
      <c r="R11" s="319">
        <f t="shared" ref="R11:R16" si="1">SUM(N11:Q11)</f>
        <v>2544</v>
      </c>
    </row>
    <row r="12" spans="3:18" ht="38.25" customHeight="1" x14ac:dyDescent="0.25">
      <c r="C12" s="542"/>
      <c r="D12" s="310" t="s">
        <v>146</v>
      </c>
      <c r="E12" s="317">
        <v>100</v>
      </c>
      <c r="F12" s="318">
        <v>6211</v>
      </c>
      <c r="G12" s="318">
        <v>2539</v>
      </c>
      <c r="H12" s="318">
        <v>21863</v>
      </c>
      <c r="I12" s="319">
        <f t="shared" si="0"/>
        <v>30713</v>
      </c>
      <c r="L12" s="542"/>
      <c r="M12" s="310" t="s">
        <v>146</v>
      </c>
      <c r="N12" s="317">
        <v>11737</v>
      </c>
      <c r="O12" s="318"/>
      <c r="P12" s="318"/>
      <c r="Q12" s="318"/>
      <c r="R12" s="319">
        <f t="shared" si="1"/>
        <v>11737</v>
      </c>
    </row>
    <row r="13" spans="3:18" x14ac:dyDescent="0.25">
      <c r="C13" s="546"/>
      <c r="D13" s="309" t="s">
        <v>147</v>
      </c>
      <c r="E13" s="317">
        <v>0</v>
      </c>
      <c r="F13" s="318">
        <v>0</v>
      </c>
      <c r="G13" s="318">
        <v>80</v>
      </c>
      <c r="H13" s="318">
        <v>40</v>
      </c>
      <c r="I13" s="319">
        <f t="shared" si="0"/>
        <v>120</v>
      </c>
      <c r="L13" s="546"/>
      <c r="M13" s="309" t="s">
        <v>147</v>
      </c>
      <c r="N13" s="317">
        <v>50</v>
      </c>
      <c r="O13" s="318"/>
      <c r="P13" s="318"/>
      <c r="Q13" s="318"/>
      <c r="R13" s="319">
        <f t="shared" si="1"/>
        <v>50</v>
      </c>
    </row>
    <row r="14" spans="3:18" ht="27" customHeight="1" x14ac:dyDescent="0.25">
      <c r="C14" s="541" t="s">
        <v>24</v>
      </c>
      <c r="D14" s="311" t="s">
        <v>44</v>
      </c>
      <c r="E14" s="291">
        <v>105</v>
      </c>
      <c r="F14" s="292">
        <v>0</v>
      </c>
      <c r="G14" s="292">
        <v>92</v>
      </c>
      <c r="H14" s="292">
        <v>170</v>
      </c>
      <c r="I14" s="319">
        <f t="shared" si="0"/>
        <v>367</v>
      </c>
      <c r="L14" s="541" t="s">
        <v>24</v>
      </c>
      <c r="M14" s="311" t="s">
        <v>44</v>
      </c>
      <c r="N14" s="317">
        <v>108</v>
      </c>
      <c r="O14" s="292"/>
      <c r="P14" s="292"/>
      <c r="Q14" s="292"/>
      <c r="R14" s="319">
        <f>SUM(N14:Q14)</f>
        <v>108</v>
      </c>
    </row>
    <row r="15" spans="3:18" x14ac:dyDescent="0.25">
      <c r="C15" s="542"/>
      <c r="D15" s="309" t="s">
        <v>148</v>
      </c>
      <c r="E15" s="291">
        <v>0</v>
      </c>
      <c r="F15" s="292">
        <v>0</v>
      </c>
      <c r="G15" s="292">
        <v>968</v>
      </c>
      <c r="H15" s="292">
        <v>271</v>
      </c>
      <c r="I15" s="319">
        <f t="shared" si="0"/>
        <v>1239</v>
      </c>
      <c r="L15" s="542"/>
      <c r="M15" s="309" t="s">
        <v>148</v>
      </c>
      <c r="N15" s="317">
        <v>416</v>
      </c>
      <c r="O15" s="292"/>
      <c r="P15" s="292"/>
      <c r="Q15" s="292"/>
      <c r="R15" s="319">
        <f t="shared" si="1"/>
        <v>416</v>
      </c>
    </row>
    <row r="16" spans="3:18" ht="15.75" thickBot="1" x14ac:dyDescent="0.3">
      <c r="C16" s="543"/>
      <c r="D16" s="312" t="s">
        <v>16</v>
      </c>
      <c r="E16" s="320">
        <v>0</v>
      </c>
      <c r="F16" s="321">
        <v>0</v>
      </c>
      <c r="G16" s="321">
        <v>0</v>
      </c>
      <c r="H16" s="321"/>
      <c r="I16" s="322">
        <f t="shared" si="0"/>
        <v>0</v>
      </c>
      <c r="L16" s="543"/>
      <c r="M16" s="312" t="s">
        <v>16</v>
      </c>
      <c r="N16" s="320">
        <v>0</v>
      </c>
      <c r="O16" s="321"/>
      <c r="P16" s="321"/>
      <c r="Q16" s="321"/>
      <c r="R16" s="322">
        <f t="shared" si="1"/>
        <v>0</v>
      </c>
    </row>
    <row r="17" spans="3:18" ht="15.75" thickBot="1" x14ac:dyDescent="0.3">
      <c r="C17" s="297" t="s">
        <v>5</v>
      </c>
      <c r="D17" s="287"/>
      <c r="E17" s="299">
        <f>SUM(E10:E16)</f>
        <v>480</v>
      </c>
      <c r="F17" s="300">
        <f t="shared" ref="F17:H17" si="2">SUM(F10:F16)</f>
        <v>8096</v>
      </c>
      <c r="G17" s="300">
        <f t="shared" si="2"/>
        <v>17240</v>
      </c>
      <c r="H17" s="300">
        <f t="shared" si="2"/>
        <v>31367</v>
      </c>
      <c r="I17" s="301">
        <f>SUM(I10:I16)</f>
        <v>57183</v>
      </c>
      <c r="L17" s="297" t="s">
        <v>5</v>
      </c>
      <c r="M17" s="287"/>
      <c r="N17" s="299">
        <f>SUM(N10:N16)</f>
        <v>15004</v>
      </c>
      <c r="O17" s="300">
        <f t="shared" ref="O17:Q17" si="3">SUM(O10:O16)</f>
        <v>0</v>
      </c>
      <c r="P17" s="300">
        <f t="shared" si="3"/>
        <v>0</v>
      </c>
      <c r="Q17" s="300">
        <f t="shared" si="3"/>
        <v>0</v>
      </c>
      <c r="R17" s="301">
        <f>SUM(R10:R16)</f>
        <v>15004</v>
      </c>
    </row>
    <row r="19" spans="3:18" ht="28.5" customHeight="1" x14ac:dyDescent="0.25">
      <c r="C19" s="544" t="s">
        <v>145</v>
      </c>
      <c r="D19" s="544"/>
      <c r="E19" s="544"/>
      <c r="F19" s="544"/>
      <c r="G19" s="544"/>
      <c r="H19" s="544"/>
      <c r="I19" s="544"/>
    </row>
    <row r="20" spans="3:18" ht="15.75" thickBot="1" x14ac:dyDescent="0.3"/>
    <row r="21" spans="3:18" ht="15.75" customHeight="1" thickBot="1" x14ac:dyDescent="0.3">
      <c r="C21" s="521" t="s">
        <v>19</v>
      </c>
      <c r="D21" s="523" t="s">
        <v>0</v>
      </c>
      <c r="E21" s="538" t="s">
        <v>138</v>
      </c>
      <c r="F21" s="539"/>
      <c r="G21" s="539"/>
      <c r="H21" s="539"/>
      <c r="I21" s="540"/>
    </row>
    <row r="22" spans="3:18" ht="45.75" thickBot="1" x14ac:dyDescent="0.3">
      <c r="C22" s="549"/>
      <c r="D22" s="550"/>
      <c r="E22" s="288" t="s">
        <v>139</v>
      </c>
      <c r="F22" s="281" t="s">
        <v>140</v>
      </c>
      <c r="G22" s="285" t="s">
        <v>141</v>
      </c>
      <c r="H22" s="285" t="s">
        <v>142</v>
      </c>
      <c r="I22" s="286" t="s">
        <v>5</v>
      </c>
    </row>
    <row r="23" spans="3:18" ht="15.75" customHeight="1" x14ac:dyDescent="0.25">
      <c r="C23" s="303" t="s">
        <v>20</v>
      </c>
      <c r="D23" s="304" t="s">
        <v>29</v>
      </c>
      <c r="E23" s="289">
        <v>1</v>
      </c>
      <c r="F23" s="289">
        <v>0</v>
      </c>
      <c r="G23" s="289">
        <v>6</v>
      </c>
      <c r="H23" s="289">
        <v>2</v>
      </c>
      <c r="I23" s="290">
        <f>SUM(E23:H23)</f>
        <v>9</v>
      </c>
      <c r="L23" s="544" t="s">
        <v>298</v>
      </c>
      <c r="M23" s="544"/>
      <c r="N23" s="544"/>
      <c r="O23" s="544"/>
      <c r="P23" s="544"/>
      <c r="Q23" s="544"/>
      <c r="R23" s="544"/>
    </row>
    <row r="24" spans="3:18" ht="15.75" thickBot="1" x14ac:dyDescent="0.3">
      <c r="C24" s="547" t="s">
        <v>21</v>
      </c>
      <c r="D24" s="298" t="s">
        <v>2</v>
      </c>
      <c r="E24" s="302">
        <v>2</v>
      </c>
      <c r="F24" s="302">
        <v>8</v>
      </c>
      <c r="G24" s="302">
        <v>33</v>
      </c>
      <c r="H24" s="302">
        <v>31</v>
      </c>
      <c r="I24" s="305">
        <f t="shared" ref="I24:I29" si="4">SUM(E24:H24)</f>
        <v>74</v>
      </c>
      <c r="L24" s="545"/>
      <c r="M24" s="545"/>
      <c r="N24" s="545"/>
      <c r="O24" s="545"/>
      <c r="P24" s="545"/>
      <c r="Q24" s="545"/>
      <c r="R24" s="545"/>
    </row>
    <row r="25" spans="3:18" ht="48" thickBot="1" x14ac:dyDescent="0.3">
      <c r="C25" s="547"/>
      <c r="D25" s="307" t="s">
        <v>146</v>
      </c>
      <c r="E25" s="302">
        <v>1</v>
      </c>
      <c r="F25" s="302">
        <v>8</v>
      </c>
      <c r="G25" s="302">
        <v>8</v>
      </c>
      <c r="H25" s="302">
        <v>15</v>
      </c>
      <c r="I25" s="305">
        <f t="shared" si="4"/>
        <v>32</v>
      </c>
      <c r="L25" s="521" t="s">
        <v>19</v>
      </c>
      <c r="M25" s="523" t="s">
        <v>0</v>
      </c>
      <c r="N25" s="538" t="s">
        <v>138</v>
      </c>
      <c r="O25" s="539"/>
      <c r="P25" s="539"/>
      <c r="Q25" s="539"/>
      <c r="R25" s="540"/>
    </row>
    <row r="26" spans="3:18" ht="30.75" thickBot="1" x14ac:dyDescent="0.3">
      <c r="C26" s="547"/>
      <c r="D26" s="298" t="s">
        <v>147</v>
      </c>
      <c r="E26" s="302">
        <v>0</v>
      </c>
      <c r="F26" s="302">
        <v>0</v>
      </c>
      <c r="G26" s="302">
        <v>1</v>
      </c>
      <c r="H26" s="302">
        <v>1</v>
      </c>
      <c r="I26" s="305">
        <f t="shared" si="4"/>
        <v>2</v>
      </c>
      <c r="L26" s="522"/>
      <c r="M26" s="537"/>
      <c r="N26" s="288" t="s">
        <v>139</v>
      </c>
      <c r="O26" s="281" t="s">
        <v>140</v>
      </c>
      <c r="P26" s="285" t="s">
        <v>141</v>
      </c>
      <c r="Q26" s="285" t="s">
        <v>142</v>
      </c>
      <c r="R26" s="286" t="s">
        <v>5</v>
      </c>
    </row>
    <row r="27" spans="3:18" ht="15.75" thickBot="1" x14ac:dyDescent="0.3">
      <c r="C27" s="547" t="s">
        <v>24</v>
      </c>
      <c r="D27" s="298" t="s">
        <v>44</v>
      </c>
      <c r="E27" s="292">
        <v>1</v>
      </c>
      <c r="F27" s="292">
        <v>0</v>
      </c>
      <c r="G27" s="318">
        <v>2</v>
      </c>
      <c r="H27" s="292">
        <v>3</v>
      </c>
      <c r="I27" s="305">
        <f t="shared" si="4"/>
        <v>6</v>
      </c>
      <c r="L27" s="22" t="s">
        <v>20</v>
      </c>
      <c r="M27" s="362" t="s">
        <v>29</v>
      </c>
      <c r="N27" s="363">
        <v>35</v>
      </c>
      <c r="O27" s="364"/>
      <c r="P27" s="364"/>
      <c r="Q27" s="364"/>
      <c r="R27" s="491">
        <f>SUM(N27:Q27)</f>
        <v>35</v>
      </c>
    </row>
    <row r="28" spans="3:18" ht="48" thickBot="1" x14ac:dyDescent="0.3">
      <c r="C28" s="547"/>
      <c r="D28" s="298" t="s">
        <v>148</v>
      </c>
      <c r="E28" s="292">
        <v>0</v>
      </c>
      <c r="F28" s="292">
        <v>0</v>
      </c>
      <c r="G28" s="318">
        <v>10</v>
      </c>
      <c r="H28" s="292">
        <v>6</v>
      </c>
      <c r="I28" s="305">
        <f t="shared" si="4"/>
        <v>16</v>
      </c>
      <c r="L28" s="22" t="s">
        <v>21</v>
      </c>
      <c r="M28" s="362" t="s">
        <v>30</v>
      </c>
      <c r="N28" s="291">
        <v>6535</v>
      </c>
      <c r="O28" s="292"/>
      <c r="P28" s="292"/>
      <c r="Q28" s="292"/>
      <c r="R28" s="492">
        <f>SUM(N28:Q28)</f>
        <v>6535</v>
      </c>
    </row>
    <row r="29" spans="3:18" ht="30.75" thickBot="1" x14ac:dyDescent="0.3">
      <c r="C29" s="548"/>
      <c r="D29" s="306" t="s">
        <v>16</v>
      </c>
      <c r="E29" s="293">
        <v>0</v>
      </c>
      <c r="F29" s="293">
        <v>0</v>
      </c>
      <c r="G29" s="293">
        <v>0</v>
      </c>
      <c r="H29" s="293">
        <v>0</v>
      </c>
      <c r="I29" s="313">
        <f t="shared" si="4"/>
        <v>0</v>
      </c>
      <c r="L29" s="19" t="s">
        <v>24</v>
      </c>
      <c r="M29" s="362" t="s">
        <v>31</v>
      </c>
      <c r="N29" s="365">
        <v>223</v>
      </c>
      <c r="O29" s="366"/>
      <c r="P29" s="366"/>
      <c r="Q29" s="366"/>
      <c r="R29" s="493">
        <f>SUM(N29:Q29)</f>
        <v>223</v>
      </c>
    </row>
    <row r="30" spans="3:18" ht="15.75" thickBot="1" x14ac:dyDescent="0.3">
      <c r="C30" s="297" t="s">
        <v>5</v>
      </c>
      <c r="D30" s="287"/>
      <c r="E30" s="299">
        <f>SUM(E23:E29)</f>
        <v>5</v>
      </c>
      <c r="F30" s="300">
        <f t="shared" ref="F30:I30" si="5">SUM(F23:F29)</f>
        <v>16</v>
      </c>
      <c r="G30" s="300">
        <f t="shared" si="5"/>
        <v>60</v>
      </c>
      <c r="H30" s="300">
        <f t="shared" si="5"/>
        <v>58</v>
      </c>
      <c r="I30" s="301">
        <f t="shared" si="5"/>
        <v>139</v>
      </c>
      <c r="L30" s="339" t="s">
        <v>5</v>
      </c>
      <c r="M30" s="287"/>
      <c r="N30" s="367">
        <f>SUM(N27:N29)</f>
        <v>6793</v>
      </c>
      <c r="O30" s="368">
        <f t="shared" ref="O30:R30" si="6">SUM(O27:O29)</f>
        <v>0</v>
      </c>
      <c r="P30" s="368">
        <f t="shared" si="6"/>
        <v>0</v>
      </c>
      <c r="Q30" s="368">
        <f t="shared" si="6"/>
        <v>0</v>
      </c>
      <c r="R30" s="369">
        <f t="shared" si="6"/>
        <v>6793</v>
      </c>
    </row>
  </sheetData>
  <mergeCells count="22">
    <mergeCell ref="L6:R6"/>
    <mergeCell ref="L8:L9"/>
    <mergeCell ref="M8:M9"/>
    <mergeCell ref="N8:R8"/>
    <mergeCell ref="L11:L13"/>
    <mergeCell ref="C14:C16"/>
    <mergeCell ref="C11:C13"/>
    <mergeCell ref="C6:I6"/>
    <mergeCell ref="C27:C29"/>
    <mergeCell ref="C24:C26"/>
    <mergeCell ref="C8:C9"/>
    <mergeCell ref="D8:D9"/>
    <mergeCell ref="C19:I19"/>
    <mergeCell ref="C21:C22"/>
    <mergeCell ref="D21:D22"/>
    <mergeCell ref="E21:I21"/>
    <mergeCell ref="L25:L26"/>
    <mergeCell ref="M25:M26"/>
    <mergeCell ref="N25:R25"/>
    <mergeCell ref="E8:I8"/>
    <mergeCell ref="L14:L16"/>
    <mergeCell ref="L23:R24"/>
  </mergeCells>
  <pageMargins left="0.7" right="0.7" top="0.75" bottom="0.75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U45"/>
  <sheetViews>
    <sheetView topLeftCell="A31" zoomScale="110" zoomScaleNormal="110" workbookViewId="0">
      <selection activeCell="F14" sqref="F14"/>
    </sheetView>
  </sheetViews>
  <sheetFormatPr baseColWidth="10" defaultRowHeight="15" x14ac:dyDescent="0.25"/>
  <cols>
    <col min="3" max="3" width="12.85546875" customWidth="1"/>
    <col min="4" max="4" width="9.85546875" customWidth="1"/>
    <col min="5" max="5" width="9.5703125" customWidth="1"/>
    <col min="6" max="7" width="9.7109375" customWidth="1"/>
    <col min="8" max="8" width="9.85546875" customWidth="1"/>
    <col min="9" max="9" width="10.140625" customWidth="1"/>
    <col min="10" max="10" width="9.28515625" customWidth="1"/>
    <col min="11" max="11" width="9" customWidth="1"/>
    <col min="12" max="12" width="14.28515625" customWidth="1"/>
  </cols>
  <sheetData>
    <row r="4" spans="3:21" ht="15.75" x14ac:dyDescent="0.25">
      <c r="C4" s="554" t="s">
        <v>54</v>
      </c>
      <c r="D4" s="554"/>
      <c r="E4" s="554"/>
      <c r="F4" s="554"/>
      <c r="G4" s="554"/>
      <c r="H4" s="554"/>
      <c r="I4" s="554"/>
      <c r="J4" s="554"/>
      <c r="K4" s="554"/>
    </row>
    <row r="5" spans="3:21" ht="18.75" x14ac:dyDescent="0.25">
      <c r="C5" s="552" t="s">
        <v>32</v>
      </c>
      <c r="D5" s="552"/>
      <c r="E5" s="552"/>
      <c r="F5" s="552"/>
      <c r="G5" s="552"/>
      <c r="H5" s="552"/>
      <c r="I5" s="552"/>
      <c r="J5" s="552"/>
      <c r="K5" s="552"/>
    </row>
    <row r="6" spans="3:21" ht="15.75" thickBot="1" x14ac:dyDescent="0.3">
      <c r="C6" s="553" t="s">
        <v>212</v>
      </c>
      <c r="D6" s="553"/>
      <c r="E6" s="553"/>
      <c r="F6" s="553"/>
      <c r="G6" s="553"/>
      <c r="H6" s="553"/>
      <c r="I6" s="553"/>
      <c r="J6" s="553"/>
      <c r="K6" s="553"/>
    </row>
    <row r="7" spans="3:21" ht="15" customHeight="1" thickBot="1" x14ac:dyDescent="0.3">
      <c r="C7" s="555" t="s">
        <v>53</v>
      </c>
      <c r="D7" s="564" t="s">
        <v>52</v>
      </c>
      <c r="E7" s="565"/>
      <c r="F7" s="565"/>
      <c r="G7" s="565"/>
      <c r="H7" s="565"/>
      <c r="I7" s="566"/>
      <c r="J7" s="558" t="s">
        <v>51</v>
      </c>
      <c r="K7" s="559"/>
      <c r="L7" s="551"/>
      <c r="N7" s="102"/>
      <c r="O7" s="102"/>
      <c r="P7" s="102"/>
      <c r="Q7" s="102"/>
      <c r="R7" s="103"/>
      <c r="S7" s="102"/>
      <c r="T7" s="102"/>
      <c r="U7" s="102"/>
    </row>
    <row r="8" spans="3:21" ht="15" customHeight="1" x14ac:dyDescent="0.25">
      <c r="C8" s="556"/>
      <c r="D8" s="567" t="s">
        <v>24</v>
      </c>
      <c r="E8" s="568"/>
      <c r="F8" s="571" t="s">
        <v>21</v>
      </c>
      <c r="G8" s="572"/>
      <c r="H8" s="573" t="s">
        <v>33</v>
      </c>
      <c r="I8" s="574"/>
      <c r="J8" s="560"/>
      <c r="K8" s="561"/>
      <c r="L8" s="551"/>
      <c r="N8" s="103"/>
      <c r="O8" s="103"/>
      <c r="P8" s="103"/>
      <c r="Q8" s="103"/>
      <c r="R8" s="103"/>
      <c r="S8" s="103"/>
      <c r="T8" s="103"/>
      <c r="U8" s="103"/>
    </row>
    <row r="9" spans="3:21" ht="15.75" thickBot="1" x14ac:dyDescent="0.3">
      <c r="C9" s="556"/>
      <c r="D9" s="569"/>
      <c r="E9" s="570"/>
      <c r="F9" s="577" t="s">
        <v>2</v>
      </c>
      <c r="G9" s="578"/>
      <c r="H9" s="575"/>
      <c r="I9" s="576"/>
      <c r="J9" s="562"/>
      <c r="K9" s="563"/>
      <c r="L9" s="551"/>
      <c r="N9" s="103"/>
      <c r="O9" s="103"/>
      <c r="P9" s="103"/>
      <c r="Q9" s="103"/>
      <c r="R9" s="103"/>
      <c r="S9" s="103"/>
      <c r="T9" s="103"/>
      <c r="U9" s="103"/>
    </row>
    <row r="10" spans="3:21" ht="15.75" thickBot="1" x14ac:dyDescent="0.3">
      <c r="C10" s="557"/>
      <c r="D10" s="25" t="s">
        <v>34</v>
      </c>
      <c r="E10" s="25" t="s">
        <v>35</v>
      </c>
      <c r="F10" s="26" t="s">
        <v>34</v>
      </c>
      <c r="G10" s="27" t="s">
        <v>35</v>
      </c>
      <c r="H10" s="28" t="s">
        <v>34</v>
      </c>
      <c r="I10" s="28" t="s">
        <v>35</v>
      </c>
      <c r="J10" s="29" t="s">
        <v>34</v>
      </c>
      <c r="K10" s="29" t="s">
        <v>35</v>
      </c>
      <c r="N10" s="103"/>
      <c r="O10" s="103"/>
      <c r="P10" s="103"/>
      <c r="Q10" s="103"/>
      <c r="R10" s="103"/>
      <c r="S10" s="103"/>
      <c r="T10" s="103"/>
      <c r="U10" s="103"/>
    </row>
    <row r="11" spans="3:21" ht="15.75" thickBot="1" x14ac:dyDescent="0.3">
      <c r="C11" s="105" t="s">
        <v>10</v>
      </c>
      <c r="D11" s="30">
        <v>1</v>
      </c>
      <c r="E11" s="30">
        <v>39</v>
      </c>
      <c r="F11" s="134"/>
      <c r="G11" s="135"/>
      <c r="H11" s="139"/>
      <c r="I11" s="139"/>
      <c r="J11" s="29">
        <f>+D11+F11+H11</f>
        <v>1</v>
      </c>
      <c r="K11" s="29">
        <f>+E11+G11+I11</f>
        <v>39</v>
      </c>
      <c r="N11" s="103"/>
      <c r="O11" s="103"/>
      <c r="P11" s="103"/>
      <c r="Q11" s="103"/>
      <c r="R11" s="103"/>
      <c r="S11" s="103"/>
      <c r="T11" s="103"/>
      <c r="U11" s="103"/>
    </row>
    <row r="12" spans="3:21" ht="36.75" thickBot="1" x14ac:dyDescent="0.3">
      <c r="C12" s="105" t="s">
        <v>281</v>
      </c>
      <c r="D12" s="30">
        <v>2</v>
      </c>
      <c r="E12" s="30">
        <v>108</v>
      </c>
      <c r="F12" s="134"/>
      <c r="G12" s="135"/>
      <c r="H12" s="139"/>
      <c r="I12" s="139"/>
      <c r="J12" s="29">
        <f t="shared" ref="J12:J35" si="0">+D12+F12+H12</f>
        <v>2</v>
      </c>
      <c r="K12" s="29">
        <f t="shared" ref="K12:K35" si="1">+E12+G12+I12</f>
        <v>108</v>
      </c>
      <c r="N12" s="103"/>
      <c r="O12" s="103"/>
      <c r="P12" s="103"/>
      <c r="Q12" s="103"/>
      <c r="R12" s="103"/>
      <c r="S12" s="103"/>
      <c r="T12" s="103"/>
      <c r="U12" s="103"/>
    </row>
    <row r="13" spans="3:21" ht="45" customHeight="1" thickBot="1" x14ac:dyDescent="0.3">
      <c r="C13" s="105" t="s">
        <v>36</v>
      </c>
      <c r="D13" s="30">
        <v>2</v>
      </c>
      <c r="E13" s="30">
        <v>101</v>
      </c>
      <c r="F13" s="134">
        <v>4</v>
      </c>
      <c r="G13" s="135">
        <f>200+80+484+500</f>
        <v>1264</v>
      </c>
      <c r="H13" s="139">
        <v>2</v>
      </c>
      <c r="I13" s="139">
        <v>260</v>
      </c>
      <c r="J13" s="29">
        <f t="shared" si="0"/>
        <v>8</v>
      </c>
      <c r="K13" s="29">
        <f t="shared" si="1"/>
        <v>1625</v>
      </c>
      <c r="N13" s="103"/>
      <c r="O13" s="103"/>
      <c r="P13" s="103"/>
      <c r="Q13" s="103"/>
      <c r="R13" s="103"/>
      <c r="S13" s="103"/>
      <c r="T13" s="103"/>
      <c r="U13" s="103"/>
    </row>
    <row r="14" spans="3:21" ht="48.75" thickBot="1" x14ac:dyDescent="0.3">
      <c r="C14" s="106" t="s">
        <v>200</v>
      </c>
      <c r="D14" s="31">
        <v>2</v>
      </c>
      <c r="E14" s="31">
        <v>88</v>
      </c>
      <c r="F14" s="136"/>
      <c r="G14" s="137"/>
      <c r="H14" s="140"/>
      <c r="I14" s="140"/>
      <c r="J14" s="29">
        <f t="shared" si="0"/>
        <v>2</v>
      </c>
      <c r="K14" s="29">
        <f t="shared" si="1"/>
        <v>88</v>
      </c>
      <c r="N14" s="103"/>
      <c r="O14" s="103"/>
      <c r="P14" s="104"/>
      <c r="Q14" s="104"/>
      <c r="R14" s="103"/>
      <c r="S14" s="103"/>
      <c r="T14" s="103"/>
      <c r="U14" s="103"/>
    </row>
    <row r="15" spans="3:21" ht="48.75" thickBot="1" x14ac:dyDescent="0.3">
      <c r="C15" s="106" t="s">
        <v>282</v>
      </c>
      <c r="D15" s="31">
        <v>1</v>
      </c>
      <c r="E15" s="31">
        <v>39</v>
      </c>
      <c r="F15" s="136"/>
      <c r="G15" s="137"/>
      <c r="H15" s="140"/>
      <c r="I15" s="140"/>
      <c r="J15" s="29">
        <f t="shared" si="0"/>
        <v>1</v>
      </c>
      <c r="K15" s="29">
        <f t="shared" si="1"/>
        <v>39</v>
      </c>
      <c r="N15" s="103"/>
      <c r="O15" s="103"/>
      <c r="P15" s="103"/>
      <c r="Q15" s="103"/>
      <c r="R15" s="103"/>
      <c r="S15" s="103"/>
      <c r="T15" s="103"/>
      <c r="U15" s="103"/>
    </row>
    <row r="16" spans="3:21" ht="36.75" customHeight="1" thickBot="1" x14ac:dyDescent="0.3">
      <c r="C16" s="371" t="s">
        <v>157</v>
      </c>
      <c r="D16" s="31">
        <v>1</v>
      </c>
      <c r="E16" s="31">
        <v>41</v>
      </c>
      <c r="F16" s="136"/>
      <c r="G16" s="137"/>
      <c r="H16" s="140"/>
      <c r="I16" s="140"/>
      <c r="J16" s="29">
        <f t="shared" si="0"/>
        <v>1</v>
      </c>
      <c r="K16" s="29">
        <f t="shared" si="1"/>
        <v>41</v>
      </c>
      <c r="N16" s="103"/>
      <c r="O16" s="103"/>
      <c r="P16" s="103"/>
      <c r="Q16" s="103"/>
      <c r="R16" s="103"/>
      <c r="S16" s="103"/>
      <c r="T16" s="103"/>
      <c r="U16" s="103"/>
    </row>
    <row r="17" spans="3:21" ht="30.75" customHeight="1" thickBot="1" x14ac:dyDescent="0.3">
      <c r="C17" s="389" t="s">
        <v>100</v>
      </c>
      <c r="D17" s="481">
        <v>1</v>
      </c>
      <c r="E17" s="479">
        <v>37</v>
      </c>
      <c r="F17" s="136"/>
      <c r="G17" s="137"/>
      <c r="H17" s="390"/>
      <c r="I17" s="390"/>
      <c r="J17" s="29">
        <f t="shared" si="0"/>
        <v>1</v>
      </c>
      <c r="K17" s="29">
        <f t="shared" si="1"/>
        <v>37</v>
      </c>
      <c r="N17" s="103"/>
      <c r="O17" s="103"/>
      <c r="P17" s="103"/>
      <c r="Q17" s="103"/>
      <c r="R17" s="103"/>
      <c r="S17" s="103"/>
      <c r="T17" s="103"/>
      <c r="U17" s="103"/>
    </row>
    <row r="18" spans="3:21" ht="24.75" thickBot="1" x14ac:dyDescent="0.3">
      <c r="C18" s="371" t="s">
        <v>283</v>
      </c>
      <c r="D18" s="480">
        <v>1</v>
      </c>
      <c r="E18" s="385">
        <v>38</v>
      </c>
      <c r="F18" s="136"/>
      <c r="G18" s="137"/>
      <c r="H18" s="140"/>
      <c r="I18" s="140"/>
      <c r="J18" s="29">
        <f t="shared" si="0"/>
        <v>1</v>
      </c>
      <c r="K18" s="29">
        <f t="shared" si="1"/>
        <v>38</v>
      </c>
      <c r="N18" s="103"/>
      <c r="O18" s="103"/>
      <c r="P18" s="103"/>
      <c r="Q18" s="103"/>
      <c r="R18" s="103"/>
      <c r="S18" s="103"/>
      <c r="T18" s="103"/>
      <c r="U18" s="103"/>
    </row>
    <row r="19" spans="3:21" ht="36.75" thickBot="1" x14ac:dyDescent="0.3">
      <c r="C19" s="106" t="s">
        <v>284</v>
      </c>
      <c r="D19" s="31">
        <v>1</v>
      </c>
      <c r="E19" s="31">
        <v>33</v>
      </c>
      <c r="F19" s="136"/>
      <c r="G19" s="137"/>
      <c r="H19" s="140"/>
      <c r="I19" s="140"/>
      <c r="J19" s="29">
        <f t="shared" si="0"/>
        <v>1</v>
      </c>
      <c r="K19" s="29">
        <f t="shared" si="1"/>
        <v>33</v>
      </c>
      <c r="N19" s="103"/>
      <c r="O19" s="103"/>
      <c r="P19" s="103"/>
      <c r="Q19" s="103"/>
      <c r="R19" s="103"/>
      <c r="S19" s="103"/>
      <c r="T19" s="103"/>
      <c r="U19" s="103"/>
    </row>
    <row r="20" spans="3:21" ht="36.75" thickBot="1" x14ac:dyDescent="0.3">
      <c r="C20" s="128" t="s">
        <v>285</v>
      </c>
      <c r="D20" s="31"/>
      <c r="E20" s="31"/>
      <c r="F20" s="136">
        <v>1</v>
      </c>
      <c r="G20" s="137">
        <v>80</v>
      </c>
      <c r="H20" s="140"/>
      <c r="I20" s="140"/>
      <c r="J20" s="29">
        <f t="shared" si="0"/>
        <v>1</v>
      </c>
      <c r="K20" s="29">
        <f t="shared" si="1"/>
        <v>80</v>
      </c>
      <c r="N20" s="103"/>
      <c r="O20" s="103"/>
      <c r="P20" s="103"/>
      <c r="Q20" s="103"/>
      <c r="R20" s="103"/>
      <c r="S20" s="103"/>
      <c r="T20" s="103"/>
      <c r="U20" s="103"/>
    </row>
    <row r="21" spans="3:21" ht="24.75" thickBot="1" x14ac:dyDescent="0.3">
      <c r="C21" s="418" t="s">
        <v>181</v>
      </c>
      <c r="D21" s="428"/>
      <c r="E21" s="428"/>
      <c r="F21" s="138">
        <v>1</v>
      </c>
      <c r="G21" s="429">
        <v>300</v>
      </c>
      <c r="H21" s="419"/>
      <c r="I21" s="430"/>
      <c r="J21" s="29">
        <f t="shared" si="0"/>
        <v>1</v>
      </c>
      <c r="K21" s="29">
        <f t="shared" si="1"/>
        <v>300</v>
      </c>
      <c r="N21" s="103"/>
      <c r="O21" s="103"/>
      <c r="P21" s="103"/>
      <c r="Q21" s="103"/>
      <c r="R21" s="103"/>
      <c r="S21" s="103"/>
      <c r="T21" s="103"/>
      <c r="U21" s="103"/>
    </row>
    <row r="22" spans="3:21" ht="36.75" thickBot="1" x14ac:dyDescent="0.3">
      <c r="C22" s="107" t="s">
        <v>286</v>
      </c>
      <c r="D22" s="387"/>
      <c r="E22" s="385"/>
      <c r="F22" s="431">
        <v>1</v>
      </c>
      <c r="G22" s="386">
        <v>500</v>
      </c>
      <c r="H22" s="141"/>
      <c r="I22" s="141"/>
      <c r="J22" s="29">
        <f t="shared" si="0"/>
        <v>1</v>
      </c>
      <c r="K22" s="29">
        <f t="shared" si="1"/>
        <v>500</v>
      </c>
      <c r="N22" s="103"/>
      <c r="O22" s="103"/>
      <c r="P22" s="103"/>
      <c r="Q22" s="103"/>
      <c r="R22" s="103"/>
      <c r="S22" s="103"/>
      <c r="T22" s="103"/>
      <c r="U22" s="103"/>
    </row>
    <row r="23" spans="3:21" ht="34.5" customHeight="1" thickBot="1" x14ac:dyDescent="0.3">
      <c r="C23" s="107" t="s">
        <v>183</v>
      </c>
      <c r="D23" s="387"/>
      <c r="E23" s="385"/>
      <c r="F23" s="386">
        <v>1</v>
      </c>
      <c r="G23" s="386">
        <v>160</v>
      </c>
      <c r="H23" s="141"/>
      <c r="I23" s="141"/>
      <c r="J23" s="29">
        <f t="shared" si="0"/>
        <v>1</v>
      </c>
      <c r="K23" s="29">
        <f t="shared" si="1"/>
        <v>160</v>
      </c>
      <c r="N23" s="103"/>
      <c r="O23" s="103"/>
      <c r="P23" s="103"/>
      <c r="Q23" s="103"/>
      <c r="R23" s="103"/>
      <c r="S23" s="103"/>
      <c r="T23" s="103"/>
      <c r="U23" s="103"/>
    </row>
    <row r="24" spans="3:21" ht="49.5" thickBot="1" x14ac:dyDescent="0.3">
      <c r="C24" s="432" t="s">
        <v>287</v>
      </c>
      <c r="D24" s="30"/>
      <c r="E24" s="30"/>
      <c r="F24" s="138">
        <v>1</v>
      </c>
      <c r="G24" s="135">
        <v>150</v>
      </c>
      <c r="H24" s="139"/>
      <c r="I24" s="139"/>
      <c r="J24" s="29">
        <f t="shared" si="0"/>
        <v>1</v>
      </c>
      <c r="K24" s="29">
        <f t="shared" si="1"/>
        <v>150</v>
      </c>
      <c r="N24" s="103"/>
      <c r="O24" s="103"/>
      <c r="P24" s="103"/>
      <c r="Q24" s="103"/>
      <c r="R24" s="103"/>
      <c r="S24" s="103"/>
      <c r="T24" s="103"/>
      <c r="U24" s="103"/>
    </row>
    <row r="25" spans="3:21" ht="37.5" thickBot="1" x14ac:dyDescent="0.3">
      <c r="C25" s="109" t="s">
        <v>288</v>
      </c>
      <c r="D25" s="30"/>
      <c r="E25" s="482"/>
      <c r="F25" s="386">
        <v>1</v>
      </c>
      <c r="G25" s="135">
        <v>90</v>
      </c>
      <c r="H25" s="139"/>
      <c r="I25" s="139"/>
      <c r="J25" s="29">
        <f t="shared" si="0"/>
        <v>1</v>
      </c>
      <c r="K25" s="29">
        <f t="shared" si="1"/>
        <v>90</v>
      </c>
      <c r="N25" s="103"/>
      <c r="O25" s="103"/>
      <c r="P25" s="103"/>
      <c r="Q25" s="103"/>
      <c r="R25" s="103"/>
      <c r="S25" s="103"/>
      <c r="T25" s="103"/>
      <c r="U25" s="103"/>
    </row>
    <row r="26" spans="3:21" ht="49.5" thickBot="1" x14ac:dyDescent="0.3">
      <c r="C26" s="109" t="s">
        <v>289</v>
      </c>
      <c r="D26" s="30"/>
      <c r="E26" s="482"/>
      <c r="F26" s="386"/>
      <c r="G26" s="135"/>
      <c r="H26" s="139">
        <v>1</v>
      </c>
      <c r="I26" s="139">
        <v>200</v>
      </c>
      <c r="J26" s="29">
        <f t="shared" si="0"/>
        <v>1</v>
      </c>
      <c r="K26" s="29">
        <f t="shared" si="1"/>
        <v>200</v>
      </c>
      <c r="N26" s="103"/>
      <c r="O26" s="103"/>
      <c r="P26" s="103"/>
      <c r="Q26" s="103"/>
      <c r="R26" s="103"/>
      <c r="S26" s="103"/>
      <c r="T26" s="103"/>
      <c r="U26" s="103"/>
    </row>
    <row r="27" spans="3:21" ht="30.75" customHeight="1" thickBot="1" x14ac:dyDescent="0.3">
      <c r="C27" s="109" t="s">
        <v>189</v>
      </c>
      <c r="D27" s="30"/>
      <c r="E27" s="482"/>
      <c r="F27" s="386"/>
      <c r="G27" s="135"/>
      <c r="H27" s="139">
        <v>1</v>
      </c>
      <c r="I27" s="139">
        <v>200</v>
      </c>
      <c r="J27" s="29">
        <f t="shared" si="0"/>
        <v>1</v>
      </c>
      <c r="K27" s="29">
        <f t="shared" si="1"/>
        <v>200</v>
      </c>
      <c r="N27" s="103"/>
      <c r="O27" s="103"/>
      <c r="P27" s="103"/>
      <c r="Q27" s="103"/>
      <c r="R27" s="103"/>
      <c r="S27" s="103"/>
      <c r="T27" s="103"/>
      <c r="U27" s="103"/>
    </row>
    <row r="28" spans="3:21" ht="35.25" customHeight="1" thickBot="1" x14ac:dyDescent="0.3">
      <c r="C28" s="109" t="s">
        <v>158</v>
      </c>
      <c r="D28" s="30"/>
      <c r="E28" s="482"/>
      <c r="F28" s="386"/>
      <c r="G28" s="135"/>
      <c r="H28" s="139">
        <v>1</v>
      </c>
      <c r="I28" s="139">
        <v>380</v>
      </c>
      <c r="J28" s="29">
        <f t="shared" si="0"/>
        <v>1</v>
      </c>
      <c r="K28" s="29">
        <f t="shared" si="1"/>
        <v>380</v>
      </c>
      <c r="N28" s="103"/>
      <c r="O28" s="103"/>
      <c r="P28" s="103"/>
      <c r="Q28" s="103"/>
      <c r="R28" s="103"/>
      <c r="S28" s="103"/>
      <c r="T28" s="103"/>
      <c r="U28" s="103"/>
    </row>
    <row r="29" spans="3:21" ht="37.5" thickBot="1" x14ac:dyDescent="0.3">
      <c r="C29" s="109" t="s">
        <v>290</v>
      </c>
      <c r="D29" s="30"/>
      <c r="E29" s="482"/>
      <c r="F29" s="386"/>
      <c r="G29" s="135"/>
      <c r="H29" s="139">
        <v>1</v>
      </c>
      <c r="I29" s="139">
        <v>150</v>
      </c>
      <c r="J29" s="29">
        <f t="shared" si="0"/>
        <v>1</v>
      </c>
      <c r="K29" s="29">
        <f t="shared" si="1"/>
        <v>150</v>
      </c>
      <c r="N29" s="103"/>
      <c r="O29" s="103"/>
      <c r="P29" s="103"/>
      <c r="Q29" s="103"/>
      <c r="R29" s="103"/>
      <c r="S29" s="103"/>
      <c r="T29" s="103"/>
      <c r="U29" s="103"/>
    </row>
    <row r="30" spans="3:21" ht="73.5" thickBot="1" x14ac:dyDescent="0.3">
      <c r="C30" s="109" t="s">
        <v>291</v>
      </c>
      <c r="D30" s="30"/>
      <c r="E30" s="482"/>
      <c r="F30" s="386"/>
      <c r="G30" s="135"/>
      <c r="H30" s="139">
        <v>1</v>
      </c>
      <c r="I30" s="139">
        <v>12</v>
      </c>
      <c r="J30" s="29">
        <f t="shared" si="0"/>
        <v>1</v>
      </c>
      <c r="K30" s="29">
        <f t="shared" si="1"/>
        <v>12</v>
      </c>
      <c r="N30" s="103"/>
      <c r="O30" s="103"/>
      <c r="P30" s="103"/>
      <c r="Q30" s="103"/>
      <c r="R30" s="103"/>
      <c r="S30" s="103"/>
      <c r="T30" s="103"/>
      <c r="U30" s="103"/>
    </row>
    <row r="31" spans="3:21" ht="25.5" thickBot="1" x14ac:dyDescent="0.3">
      <c r="C31" s="109" t="s">
        <v>292</v>
      </c>
      <c r="D31" s="30"/>
      <c r="E31" s="482"/>
      <c r="F31" s="386"/>
      <c r="G31" s="135"/>
      <c r="H31" s="139">
        <v>1</v>
      </c>
      <c r="I31" s="139">
        <v>10000</v>
      </c>
      <c r="J31" s="29">
        <f t="shared" si="0"/>
        <v>1</v>
      </c>
      <c r="K31" s="29">
        <f t="shared" si="1"/>
        <v>10000</v>
      </c>
      <c r="N31" s="103"/>
      <c r="O31" s="103"/>
      <c r="P31" s="103"/>
      <c r="Q31" s="103"/>
      <c r="R31" s="103"/>
      <c r="S31" s="103"/>
      <c r="T31" s="103"/>
      <c r="U31" s="103"/>
    </row>
    <row r="32" spans="3:21" ht="37.5" thickBot="1" x14ac:dyDescent="0.3">
      <c r="C32" s="109" t="s">
        <v>293</v>
      </c>
      <c r="D32" s="30"/>
      <c r="E32" s="482"/>
      <c r="F32" s="386"/>
      <c r="G32" s="135"/>
      <c r="H32" s="139">
        <v>1</v>
      </c>
      <c r="I32" s="139">
        <v>60</v>
      </c>
      <c r="J32" s="29">
        <f t="shared" si="0"/>
        <v>1</v>
      </c>
      <c r="K32" s="29">
        <f t="shared" si="1"/>
        <v>60</v>
      </c>
      <c r="N32" s="103"/>
      <c r="O32" s="103"/>
      <c r="P32" s="103"/>
      <c r="Q32" s="103"/>
      <c r="R32" s="103"/>
      <c r="S32" s="103"/>
      <c r="T32" s="103"/>
      <c r="U32" s="103"/>
    </row>
    <row r="33" spans="3:21" ht="37.5" thickBot="1" x14ac:dyDescent="0.3">
      <c r="C33" s="109" t="s">
        <v>294</v>
      </c>
      <c r="D33" s="30"/>
      <c r="E33" s="482"/>
      <c r="F33" s="386"/>
      <c r="G33" s="135"/>
      <c r="H33" s="139">
        <v>1</v>
      </c>
      <c r="I33" s="139">
        <v>25</v>
      </c>
      <c r="J33" s="29">
        <f t="shared" si="0"/>
        <v>1</v>
      </c>
      <c r="K33" s="29">
        <f t="shared" si="1"/>
        <v>25</v>
      </c>
      <c r="N33" s="103"/>
      <c r="O33" s="103"/>
      <c r="P33" s="103"/>
      <c r="Q33" s="103"/>
      <c r="R33" s="103"/>
      <c r="S33" s="103"/>
      <c r="T33" s="103"/>
      <c r="U33" s="103"/>
    </row>
    <row r="34" spans="3:21" ht="49.5" thickBot="1" x14ac:dyDescent="0.3">
      <c r="C34" s="109" t="s">
        <v>295</v>
      </c>
      <c r="D34" s="30"/>
      <c r="E34" s="482"/>
      <c r="F34" s="386"/>
      <c r="G34" s="135"/>
      <c r="H34" s="139">
        <v>1</v>
      </c>
      <c r="I34" s="139">
        <v>450</v>
      </c>
      <c r="J34" s="29">
        <f t="shared" si="0"/>
        <v>1</v>
      </c>
      <c r="K34" s="29">
        <f t="shared" si="1"/>
        <v>450</v>
      </c>
      <c r="N34" s="103"/>
      <c r="O34" s="103"/>
      <c r="P34" s="103"/>
      <c r="Q34" s="103"/>
      <c r="R34" s="103"/>
      <c r="S34" s="103"/>
      <c r="T34" s="103"/>
      <c r="U34" s="103"/>
    </row>
    <row r="35" spans="3:21" ht="73.5" thickBot="1" x14ac:dyDescent="0.3">
      <c r="C35" s="432" t="s">
        <v>49</v>
      </c>
      <c r="D35" s="30"/>
      <c r="E35" s="482"/>
      <c r="F35" s="386">
        <v>1</v>
      </c>
      <c r="G35" s="135">
        <v>50</v>
      </c>
      <c r="H35" s="139"/>
      <c r="I35" s="139"/>
      <c r="J35" s="29">
        <f t="shared" si="0"/>
        <v>1</v>
      </c>
      <c r="K35" s="29">
        <f t="shared" si="1"/>
        <v>50</v>
      </c>
      <c r="N35" s="103"/>
      <c r="O35" s="103"/>
      <c r="P35" s="103"/>
      <c r="Q35" s="103"/>
      <c r="R35" s="103"/>
      <c r="S35" s="103"/>
      <c r="T35" s="103"/>
      <c r="U35" s="103"/>
    </row>
    <row r="36" spans="3:21" ht="60.75" thickBot="1" x14ac:dyDescent="0.3">
      <c r="C36" s="108" t="s">
        <v>37</v>
      </c>
      <c r="D36" s="89">
        <f>SUM(D11:D24)</f>
        <v>12</v>
      </c>
      <c r="E36" s="372">
        <f>SUM(E11:E24)</f>
        <v>524</v>
      </c>
      <c r="F36" s="422">
        <f>SUM(F11:F35)</f>
        <v>11</v>
      </c>
      <c r="G36" s="373">
        <f>SUM(G11:G35)</f>
        <v>2594</v>
      </c>
      <c r="H36" s="28">
        <f>SUM(H11:H34)</f>
        <v>11</v>
      </c>
      <c r="I36" s="28">
        <f>SUM(I11:I34)</f>
        <v>11737</v>
      </c>
      <c r="J36" s="388">
        <f>SUM(J11:J35)</f>
        <v>34</v>
      </c>
      <c r="K36" s="388">
        <f>SUM(K11:K35)</f>
        <v>14855</v>
      </c>
      <c r="N36" s="103"/>
      <c r="O36" s="103"/>
      <c r="P36" s="103"/>
      <c r="Q36" s="103"/>
      <c r="R36" s="103"/>
      <c r="S36" s="103"/>
      <c r="T36" s="103"/>
      <c r="U36" s="103"/>
    </row>
    <row r="37" spans="3:21" x14ac:dyDescent="0.25">
      <c r="C37" s="32"/>
      <c r="N37" s="103"/>
      <c r="O37" s="103"/>
      <c r="P37" s="103"/>
      <c r="Q37" s="103"/>
      <c r="R37" s="103"/>
      <c r="S37" s="103"/>
      <c r="T37" s="103"/>
      <c r="U37" s="103"/>
    </row>
    <row r="38" spans="3:21" x14ac:dyDescent="0.25">
      <c r="N38" s="103"/>
      <c r="O38" s="103"/>
      <c r="P38" s="103"/>
      <c r="Q38" s="103"/>
      <c r="R38" s="103"/>
      <c r="S38" s="103"/>
      <c r="T38" s="103"/>
      <c r="U38" s="103"/>
    </row>
    <row r="39" spans="3:21" x14ac:dyDescent="0.25">
      <c r="C39" s="24"/>
      <c r="N39" s="103"/>
      <c r="O39" s="103"/>
      <c r="P39" s="103"/>
      <c r="Q39" s="103"/>
      <c r="R39" s="103"/>
      <c r="S39" s="104"/>
      <c r="T39" s="104"/>
      <c r="U39" s="103"/>
    </row>
    <row r="40" spans="3:21" x14ac:dyDescent="0.25">
      <c r="C40" s="24"/>
      <c r="N40" s="103"/>
      <c r="O40" s="103"/>
      <c r="P40" s="103"/>
      <c r="Q40" s="103"/>
      <c r="R40" s="103"/>
      <c r="S40" s="103"/>
      <c r="T40" s="103"/>
      <c r="U40" s="103"/>
    </row>
    <row r="41" spans="3:21" ht="23.25" x14ac:dyDescent="0.25">
      <c r="C41" s="33"/>
      <c r="G41" s="391"/>
      <c r="N41" s="103"/>
      <c r="O41" s="103"/>
      <c r="P41" s="103"/>
      <c r="Q41" s="103"/>
      <c r="R41" s="103"/>
      <c r="S41" s="103"/>
      <c r="T41" s="103"/>
      <c r="U41" s="103"/>
    </row>
    <row r="42" spans="3:21" x14ac:dyDescent="0.25">
      <c r="C42" s="6"/>
      <c r="G42" s="391"/>
      <c r="N42" s="103"/>
      <c r="O42" s="103"/>
      <c r="P42" s="103"/>
      <c r="Q42" s="103"/>
      <c r="R42" s="103"/>
      <c r="S42" s="103"/>
      <c r="T42" s="103"/>
      <c r="U42" s="103"/>
    </row>
    <row r="43" spans="3:21" x14ac:dyDescent="0.25">
      <c r="N43" s="103"/>
      <c r="O43" s="103"/>
      <c r="P43" s="103"/>
      <c r="Q43" s="103"/>
      <c r="R43" s="103"/>
      <c r="S43" s="103"/>
      <c r="T43" s="103"/>
      <c r="U43" s="103"/>
    </row>
    <row r="44" spans="3:21" x14ac:dyDescent="0.25">
      <c r="N44" s="104"/>
      <c r="O44" s="104"/>
      <c r="P44" s="103"/>
      <c r="Q44" s="103"/>
      <c r="R44" s="103"/>
      <c r="S44" s="103"/>
      <c r="T44" s="103"/>
      <c r="U44" s="103"/>
    </row>
    <row r="45" spans="3:21" x14ac:dyDescent="0.25">
      <c r="N45" s="103"/>
      <c r="O45" s="103"/>
      <c r="P45" s="103"/>
      <c r="Q45" s="103"/>
      <c r="R45" s="103"/>
      <c r="S45" s="103"/>
      <c r="T45" s="103"/>
      <c r="U45" s="103"/>
    </row>
  </sheetData>
  <mergeCells count="11">
    <mergeCell ref="L7:L9"/>
    <mergeCell ref="C5:K5"/>
    <mergeCell ref="C6:K6"/>
    <mergeCell ref="C4:K4"/>
    <mergeCell ref="C7:C10"/>
    <mergeCell ref="J7:K9"/>
    <mergeCell ref="D7:I7"/>
    <mergeCell ref="D8:E9"/>
    <mergeCell ref="F8:G8"/>
    <mergeCell ref="H8:I9"/>
    <mergeCell ref="F9:G9"/>
  </mergeCells>
  <printOptions horizontalCentered="1" verticalCentered="1"/>
  <pageMargins left="0.70866141732283472" right="0.70866141732283472" top="0" bottom="0" header="0.31496062992125984" footer="0.31496062992125984"/>
  <pageSetup paperSize="5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65"/>
  <sheetViews>
    <sheetView zoomScale="80" zoomScaleNormal="80" workbookViewId="0">
      <selection activeCell="J40" sqref="J40"/>
    </sheetView>
  </sheetViews>
  <sheetFormatPr baseColWidth="10" defaultRowHeight="28.5" customHeight="1" x14ac:dyDescent="0.25"/>
  <cols>
    <col min="3" max="3" width="51.140625" customWidth="1"/>
    <col min="4" max="4" width="13.140625" customWidth="1"/>
    <col min="5" max="5" width="38" customWidth="1"/>
  </cols>
  <sheetData>
    <row r="1" spans="3:8" s="504" customFormat="1" ht="28.5" customHeight="1" x14ac:dyDescent="0.25"/>
    <row r="2" spans="3:8" s="504" customFormat="1" ht="28.5" customHeight="1" x14ac:dyDescent="0.25"/>
    <row r="3" spans="3:8" s="504" customFormat="1" ht="28.5" customHeight="1" x14ac:dyDescent="0.25"/>
    <row r="4" spans="3:8" ht="18" customHeight="1" x14ac:dyDescent="0.25">
      <c r="C4" s="579" t="s">
        <v>302</v>
      </c>
      <c r="D4" s="579"/>
      <c r="E4" s="579"/>
    </row>
    <row r="5" spans="3:8" ht="16.5" customHeight="1" x14ac:dyDescent="0.25">
      <c r="C5" s="552" t="s">
        <v>32</v>
      </c>
      <c r="D5" s="552"/>
      <c r="E5" s="552"/>
      <c r="F5" s="58"/>
      <c r="G5" s="58"/>
      <c r="H5" s="58"/>
    </row>
    <row r="6" spans="3:8" ht="18" customHeight="1" x14ac:dyDescent="0.25">
      <c r="C6" s="553" t="s">
        <v>213</v>
      </c>
      <c r="D6" s="553"/>
      <c r="E6" s="553"/>
      <c r="F6" s="23"/>
      <c r="G6" s="23"/>
      <c r="H6" s="23"/>
    </row>
    <row r="7" spans="3:8" ht="2.25" customHeight="1" thickBot="1" x14ac:dyDescent="0.3">
      <c r="C7" s="24"/>
    </row>
    <row r="8" spans="3:8" ht="33" customHeight="1" thickBot="1" x14ac:dyDescent="0.3">
      <c r="C8" s="34" t="s">
        <v>9</v>
      </c>
      <c r="D8" s="35" t="s">
        <v>1</v>
      </c>
      <c r="E8" s="35" t="s">
        <v>152</v>
      </c>
    </row>
    <row r="9" spans="3:8" ht="26.25" customHeight="1" thickBot="1" x14ac:dyDescent="0.3">
      <c r="C9" s="583" t="s">
        <v>8</v>
      </c>
      <c r="D9" s="584"/>
      <c r="E9" s="585"/>
    </row>
    <row r="10" spans="3:8" ht="60" customHeight="1" x14ac:dyDescent="0.25">
      <c r="C10" s="476" t="s">
        <v>238</v>
      </c>
      <c r="D10" s="475">
        <v>52</v>
      </c>
      <c r="E10" s="458" t="s">
        <v>277</v>
      </c>
    </row>
    <row r="11" spans="3:8" ht="45" customHeight="1" x14ac:dyDescent="0.25">
      <c r="C11" s="477" t="s">
        <v>239</v>
      </c>
      <c r="D11" s="447">
        <v>55</v>
      </c>
      <c r="E11" s="458" t="s">
        <v>278</v>
      </c>
    </row>
    <row r="12" spans="3:8" ht="24" customHeight="1" x14ac:dyDescent="0.25">
      <c r="C12" s="462" t="s">
        <v>240</v>
      </c>
      <c r="D12" s="447">
        <v>7</v>
      </c>
      <c r="E12" s="458" t="s">
        <v>271</v>
      </c>
    </row>
    <row r="13" spans="3:8" ht="32.25" customHeight="1" x14ac:dyDescent="0.25">
      <c r="C13" s="462" t="s">
        <v>241</v>
      </c>
      <c r="D13" s="447">
        <v>11</v>
      </c>
      <c r="E13" s="458" t="s">
        <v>279</v>
      </c>
    </row>
    <row r="14" spans="3:8" ht="32.25" customHeight="1" x14ac:dyDescent="0.25">
      <c r="C14" s="462" t="s">
        <v>242</v>
      </c>
      <c r="D14" s="447">
        <v>14</v>
      </c>
      <c r="E14" s="458" t="s">
        <v>280</v>
      </c>
    </row>
    <row r="15" spans="3:8" ht="33" customHeight="1" thickBot="1" x14ac:dyDescent="0.3">
      <c r="C15" s="469" t="s">
        <v>243</v>
      </c>
      <c r="D15" s="478">
        <v>10</v>
      </c>
      <c r="E15" s="458" t="s">
        <v>279</v>
      </c>
    </row>
    <row r="16" spans="3:8" ht="22.5" customHeight="1" thickBot="1" x14ac:dyDescent="0.3">
      <c r="C16" s="453" t="s">
        <v>112</v>
      </c>
      <c r="D16" s="454">
        <f>SUM(D10:D15)</f>
        <v>149</v>
      </c>
      <c r="E16" s="455"/>
    </row>
    <row r="17" spans="3:6" ht="16.5" customHeight="1" thickBot="1" x14ac:dyDescent="0.3">
      <c r="C17" s="580" t="s">
        <v>2</v>
      </c>
      <c r="D17" s="581"/>
      <c r="E17" s="582"/>
      <c r="F17" s="505"/>
    </row>
    <row r="18" spans="3:6" ht="34.5" customHeight="1" x14ac:dyDescent="0.25">
      <c r="C18" s="448" t="s">
        <v>255</v>
      </c>
      <c r="D18" s="377">
        <v>500</v>
      </c>
      <c r="E18" s="333" t="s">
        <v>263</v>
      </c>
      <c r="F18" s="505"/>
    </row>
    <row r="19" spans="3:6" ht="37.5" customHeight="1" x14ac:dyDescent="0.25">
      <c r="C19" s="443" t="s">
        <v>256</v>
      </c>
      <c r="D19" s="334">
        <v>300</v>
      </c>
      <c r="E19" s="331" t="s">
        <v>264</v>
      </c>
      <c r="F19" s="505"/>
    </row>
    <row r="20" spans="3:6" ht="30.75" customHeight="1" x14ac:dyDescent="0.25">
      <c r="C20" s="443" t="s">
        <v>257</v>
      </c>
      <c r="D20" s="378">
        <v>150</v>
      </c>
      <c r="E20" s="333" t="s">
        <v>265</v>
      </c>
      <c r="F20" s="505"/>
    </row>
    <row r="21" spans="3:6" ht="28.5" customHeight="1" x14ac:dyDescent="0.25">
      <c r="C21" s="443" t="s">
        <v>222</v>
      </c>
      <c r="D21" s="378">
        <v>160</v>
      </c>
      <c r="E21" s="331" t="s">
        <v>266</v>
      </c>
      <c r="F21" s="505"/>
    </row>
    <row r="22" spans="3:6" ht="36" customHeight="1" x14ac:dyDescent="0.25">
      <c r="C22" s="443" t="s">
        <v>267</v>
      </c>
      <c r="D22" s="378">
        <v>200</v>
      </c>
      <c r="E22" s="331" t="s">
        <v>268</v>
      </c>
      <c r="F22" s="505"/>
    </row>
    <row r="23" spans="3:6" ht="24.95" customHeight="1" x14ac:dyDescent="0.25">
      <c r="C23" s="443" t="s">
        <v>223</v>
      </c>
      <c r="D23" s="378">
        <v>80</v>
      </c>
      <c r="E23" s="331" t="s">
        <v>269</v>
      </c>
      <c r="F23" s="505"/>
    </row>
    <row r="24" spans="3:6" ht="31.5" customHeight="1" x14ac:dyDescent="0.25">
      <c r="C24" s="444" t="s">
        <v>224</v>
      </c>
      <c r="D24" s="378">
        <v>80</v>
      </c>
      <c r="E24" s="331" t="s">
        <v>263</v>
      </c>
      <c r="F24" s="505"/>
    </row>
    <row r="25" spans="3:6" ht="32.25" customHeight="1" x14ac:dyDescent="0.25">
      <c r="C25" s="444" t="s">
        <v>225</v>
      </c>
      <c r="D25" s="378">
        <v>484</v>
      </c>
      <c r="E25" s="331" t="s">
        <v>270</v>
      </c>
      <c r="F25" s="505"/>
    </row>
    <row r="26" spans="3:6" ht="24.95" customHeight="1" x14ac:dyDescent="0.25">
      <c r="C26" s="445" t="s">
        <v>226</v>
      </c>
      <c r="D26" s="334">
        <v>500</v>
      </c>
      <c r="E26" s="331" t="s">
        <v>154</v>
      </c>
      <c r="F26" s="505"/>
    </row>
    <row r="27" spans="3:6" ht="24.75" customHeight="1" thickBot="1" x14ac:dyDescent="0.3">
      <c r="C27" s="446" t="s">
        <v>227</v>
      </c>
      <c r="D27" s="334">
        <v>90</v>
      </c>
      <c r="E27" s="461" t="s">
        <v>271</v>
      </c>
      <c r="F27" s="505"/>
    </row>
    <row r="28" spans="3:6" ht="19.5" customHeight="1" thickBot="1" x14ac:dyDescent="0.3">
      <c r="C28" s="380" t="s">
        <v>113</v>
      </c>
      <c r="D28" s="449">
        <f>SUM(D18:D27)</f>
        <v>2544</v>
      </c>
      <c r="E28" s="381"/>
      <c r="F28" s="505"/>
    </row>
    <row r="29" spans="3:6" ht="18" customHeight="1" thickBot="1" x14ac:dyDescent="0.3">
      <c r="C29" s="580" t="s">
        <v>101</v>
      </c>
      <c r="D29" s="581"/>
      <c r="E29" s="582"/>
      <c r="F29" s="505"/>
    </row>
    <row r="30" spans="3:6" ht="30" customHeight="1" thickBot="1" x14ac:dyDescent="0.3">
      <c r="C30" s="456" t="s">
        <v>237</v>
      </c>
      <c r="D30" s="382">
        <v>50</v>
      </c>
      <c r="E30" s="461" t="s">
        <v>272</v>
      </c>
      <c r="F30" s="505"/>
    </row>
    <row r="31" spans="3:6" ht="18.75" customHeight="1" thickBot="1" x14ac:dyDescent="0.3">
      <c r="C31" s="453" t="s">
        <v>114</v>
      </c>
      <c r="D31" s="454">
        <f>SUM(D30:D30)</f>
        <v>50</v>
      </c>
      <c r="E31" s="455"/>
      <c r="F31" s="505"/>
    </row>
    <row r="32" spans="3:6" ht="15.75" customHeight="1" x14ac:dyDescent="0.25">
      <c r="C32" s="586" t="s">
        <v>55</v>
      </c>
      <c r="D32" s="587"/>
      <c r="E32" s="588"/>
      <c r="F32" s="505"/>
    </row>
    <row r="33" spans="3:6" ht="33.75" customHeight="1" x14ac:dyDescent="0.25">
      <c r="C33" s="462" t="s">
        <v>258</v>
      </c>
      <c r="D33" s="494">
        <v>200</v>
      </c>
      <c r="E33" s="459" t="s">
        <v>273</v>
      </c>
      <c r="F33" s="505"/>
    </row>
    <row r="34" spans="3:6" ht="18" customHeight="1" x14ac:dyDescent="0.25">
      <c r="C34" s="463" t="s">
        <v>228</v>
      </c>
      <c r="D34" s="495">
        <v>200</v>
      </c>
      <c r="E34" s="460" t="s">
        <v>153</v>
      </c>
      <c r="F34" s="505"/>
    </row>
    <row r="35" spans="3:6" ht="18.75" customHeight="1" x14ac:dyDescent="0.25">
      <c r="C35" s="463" t="s">
        <v>229</v>
      </c>
      <c r="D35" s="495">
        <v>380</v>
      </c>
      <c r="E35" s="460" t="s">
        <v>153</v>
      </c>
      <c r="F35" s="505"/>
    </row>
    <row r="36" spans="3:6" ht="29.25" customHeight="1" x14ac:dyDescent="0.25">
      <c r="C36" s="463" t="s">
        <v>230</v>
      </c>
      <c r="D36" s="496">
        <v>120</v>
      </c>
      <c r="E36" s="464" t="s">
        <v>271</v>
      </c>
      <c r="F36" s="505"/>
    </row>
    <row r="37" spans="3:6" ht="34.5" customHeight="1" x14ac:dyDescent="0.25">
      <c r="C37" s="463" t="s">
        <v>231</v>
      </c>
      <c r="D37" s="333">
        <v>150</v>
      </c>
      <c r="E37" s="459" t="s">
        <v>263</v>
      </c>
      <c r="F37" s="505"/>
    </row>
    <row r="38" spans="3:6" ht="31.5" customHeight="1" x14ac:dyDescent="0.25">
      <c r="C38" s="487" t="s">
        <v>232</v>
      </c>
      <c r="D38" s="333">
        <v>12</v>
      </c>
      <c r="E38" s="465" t="s">
        <v>155</v>
      </c>
      <c r="F38" s="505"/>
    </row>
    <row r="39" spans="3:6" ht="52.5" customHeight="1" x14ac:dyDescent="0.25">
      <c r="C39" s="487" t="s">
        <v>296</v>
      </c>
      <c r="D39" s="450">
        <v>10000</v>
      </c>
      <c r="E39" s="459" t="s">
        <v>274</v>
      </c>
      <c r="F39" s="505"/>
    </row>
    <row r="40" spans="3:6" ht="38.25" customHeight="1" x14ac:dyDescent="0.25">
      <c r="C40" s="487" t="s">
        <v>233</v>
      </c>
      <c r="D40" s="333">
        <v>60</v>
      </c>
      <c r="E40" s="465" t="s">
        <v>155</v>
      </c>
      <c r="F40" s="505"/>
    </row>
    <row r="41" spans="3:6" ht="33.75" customHeight="1" x14ac:dyDescent="0.25">
      <c r="C41" s="488" t="s">
        <v>234</v>
      </c>
      <c r="D41" s="333">
        <v>25</v>
      </c>
      <c r="E41" s="458" t="s">
        <v>275</v>
      </c>
      <c r="F41" s="505"/>
    </row>
    <row r="42" spans="3:6" ht="29.25" customHeight="1" x14ac:dyDescent="0.25">
      <c r="C42" s="487" t="s">
        <v>235</v>
      </c>
      <c r="D42" s="333">
        <v>450</v>
      </c>
      <c r="E42" s="458" t="s">
        <v>156</v>
      </c>
      <c r="F42" s="505"/>
    </row>
    <row r="43" spans="3:6" ht="30" customHeight="1" thickBot="1" x14ac:dyDescent="0.3">
      <c r="C43" s="489" t="s">
        <v>236</v>
      </c>
      <c r="D43" s="497">
        <v>140</v>
      </c>
      <c r="E43" s="466" t="s">
        <v>276</v>
      </c>
      <c r="F43" s="505"/>
    </row>
    <row r="44" spans="3:6" ht="22.5" customHeight="1" thickBot="1" x14ac:dyDescent="0.3">
      <c r="C44" s="453" t="s">
        <v>115</v>
      </c>
      <c r="D44" s="454">
        <f>SUM(D33:D43)</f>
        <v>11737</v>
      </c>
      <c r="E44" s="455"/>
      <c r="F44" s="505"/>
    </row>
    <row r="45" spans="3:6" ht="19.5" customHeight="1" thickBot="1" x14ac:dyDescent="0.3">
      <c r="C45" s="580" t="s">
        <v>102</v>
      </c>
      <c r="D45" s="581"/>
      <c r="E45" s="582"/>
      <c r="F45" s="57"/>
    </row>
    <row r="46" spans="3:6" ht="31.5" customHeight="1" x14ac:dyDescent="0.25">
      <c r="C46" s="467" t="s">
        <v>244</v>
      </c>
      <c r="D46" s="375">
        <v>58</v>
      </c>
      <c r="E46" s="457" t="s">
        <v>259</v>
      </c>
      <c r="F46" s="57"/>
    </row>
    <row r="47" spans="3:6" ht="42.75" customHeight="1" x14ac:dyDescent="0.25">
      <c r="C47" s="468" t="s">
        <v>245</v>
      </c>
      <c r="D47" s="332">
        <v>45</v>
      </c>
      <c r="E47" s="458" t="s">
        <v>260</v>
      </c>
      <c r="F47" s="57"/>
    </row>
    <row r="48" spans="3:6" ht="34.5" customHeight="1" x14ac:dyDescent="0.25">
      <c r="C48" s="462" t="s">
        <v>246</v>
      </c>
      <c r="D48" s="332">
        <v>39</v>
      </c>
      <c r="E48" s="458" t="s">
        <v>260</v>
      </c>
      <c r="F48" s="57"/>
    </row>
    <row r="49" spans="3:6" ht="31.5" customHeight="1" x14ac:dyDescent="0.25">
      <c r="C49" s="462" t="s">
        <v>244</v>
      </c>
      <c r="D49" s="332">
        <v>50</v>
      </c>
      <c r="E49" s="459" t="s">
        <v>261</v>
      </c>
      <c r="F49" s="57"/>
    </row>
    <row r="50" spans="3:6" ht="30" customHeight="1" x14ac:dyDescent="0.25">
      <c r="C50" s="462" t="s">
        <v>247</v>
      </c>
      <c r="D50" s="332">
        <v>41</v>
      </c>
      <c r="E50" s="470" t="s">
        <v>261</v>
      </c>
      <c r="F50" s="57"/>
    </row>
    <row r="51" spans="3:6" ht="30" customHeight="1" x14ac:dyDescent="0.25">
      <c r="C51" s="462" t="s">
        <v>250</v>
      </c>
      <c r="D51" s="332">
        <v>56</v>
      </c>
      <c r="E51" s="458" t="s">
        <v>259</v>
      </c>
      <c r="F51" s="57"/>
    </row>
    <row r="52" spans="3:6" ht="31.5" customHeight="1" x14ac:dyDescent="0.25">
      <c r="C52" s="462" t="s">
        <v>251</v>
      </c>
      <c r="D52" s="332">
        <v>39</v>
      </c>
      <c r="E52" s="458" t="s">
        <v>262</v>
      </c>
      <c r="F52" s="57"/>
    </row>
    <row r="53" spans="3:6" ht="33.75" customHeight="1" x14ac:dyDescent="0.25">
      <c r="C53" s="462" t="s">
        <v>253</v>
      </c>
      <c r="D53" s="332">
        <v>43</v>
      </c>
      <c r="E53" s="458" t="s">
        <v>262</v>
      </c>
      <c r="F53" s="57"/>
    </row>
    <row r="54" spans="3:6" ht="33.75" customHeight="1" thickBot="1" x14ac:dyDescent="0.3">
      <c r="C54" s="469" t="s">
        <v>254</v>
      </c>
      <c r="D54" s="376">
        <v>45</v>
      </c>
      <c r="E54" s="466" t="s">
        <v>153</v>
      </c>
      <c r="F54" s="57"/>
    </row>
    <row r="55" spans="3:6" ht="18.75" customHeight="1" thickBot="1" x14ac:dyDescent="0.3">
      <c r="C55" s="453" t="s">
        <v>116</v>
      </c>
      <c r="D55" s="454">
        <f>SUM(D46:D54)</f>
        <v>416</v>
      </c>
      <c r="E55" s="455"/>
      <c r="F55" s="57"/>
    </row>
    <row r="56" spans="3:6" ht="26.25" customHeight="1" thickBot="1" x14ac:dyDescent="0.3">
      <c r="C56" s="583" t="s">
        <v>44</v>
      </c>
      <c r="D56" s="584"/>
      <c r="E56" s="585"/>
      <c r="F56" s="57"/>
    </row>
    <row r="57" spans="3:6" ht="42" customHeight="1" x14ac:dyDescent="0.25">
      <c r="C57" s="472" t="s">
        <v>248</v>
      </c>
      <c r="D57" s="473">
        <v>38</v>
      </c>
      <c r="E57" s="474" t="s">
        <v>262</v>
      </c>
      <c r="F57" s="57"/>
    </row>
    <row r="58" spans="3:6" ht="41.25" customHeight="1" x14ac:dyDescent="0.25">
      <c r="C58" s="462" t="s">
        <v>249</v>
      </c>
      <c r="D58" s="374">
        <v>33</v>
      </c>
      <c r="E58" s="458" t="s">
        <v>262</v>
      </c>
      <c r="F58" s="57"/>
    </row>
    <row r="59" spans="3:6" ht="43.5" customHeight="1" thickBot="1" x14ac:dyDescent="0.3">
      <c r="C59" s="471" t="s">
        <v>252</v>
      </c>
      <c r="D59" s="379">
        <v>37</v>
      </c>
      <c r="E59" s="458" t="s">
        <v>260</v>
      </c>
      <c r="F59" s="57"/>
    </row>
    <row r="60" spans="3:6" ht="20.25" customHeight="1" thickBot="1" x14ac:dyDescent="0.3">
      <c r="C60" s="453" t="s">
        <v>117</v>
      </c>
      <c r="D60" s="454">
        <f>SUM(D57:D59)</f>
        <v>108</v>
      </c>
      <c r="E60" s="455"/>
      <c r="F60" s="57"/>
    </row>
    <row r="61" spans="3:6" ht="21" customHeight="1" thickBot="1" x14ac:dyDescent="0.3">
      <c r="C61" s="451" t="s">
        <v>118</v>
      </c>
      <c r="D61" s="490">
        <f>+D16+D28+D44+D31+D55+D60</f>
        <v>15004</v>
      </c>
      <c r="E61" s="452"/>
      <c r="F61" s="57"/>
    </row>
    <row r="62" spans="3:6" ht="28.5" customHeight="1" x14ac:dyDescent="0.25">
      <c r="C62" s="6"/>
      <c r="E62" s="57"/>
      <c r="F62" s="57"/>
    </row>
    <row r="65" spans="6:6" ht="18" customHeight="1" x14ac:dyDescent="0.25">
      <c r="F65" s="57"/>
    </row>
  </sheetData>
  <mergeCells count="9">
    <mergeCell ref="C4:E4"/>
    <mergeCell ref="C5:E5"/>
    <mergeCell ref="C6:E6"/>
    <mergeCell ref="C29:E29"/>
    <mergeCell ref="C56:E56"/>
    <mergeCell ref="C9:E9"/>
    <mergeCell ref="C45:E45"/>
    <mergeCell ref="C17:E17"/>
    <mergeCell ref="C32:E32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opLeftCell="A52" workbookViewId="0">
      <selection activeCell="I7" sqref="I7"/>
    </sheetView>
  </sheetViews>
  <sheetFormatPr baseColWidth="10" defaultRowHeight="15" x14ac:dyDescent="0.25"/>
  <cols>
    <col min="3" max="3" width="47.42578125" bestFit="1" customWidth="1"/>
    <col min="13" max="13" width="14.140625" bestFit="1" customWidth="1"/>
  </cols>
  <sheetData>
    <row r="2" spans="3:13" s="504" customFormat="1" x14ac:dyDescent="0.25"/>
    <row r="3" spans="3:13" s="504" customFormat="1" x14ac:dyDescent="0.25"/>
    <row r="4" spans="3:13" s="504" customFormat="1" x14ac:dyDescent="0.25"/>
    <row r="5" spans="3:13" s="504" customFormat="1" x14ac:dyDescent="0.25"/>
    <row r="6" spans="3:13" x14ac:dyDescent="0.25">
      <c r="C6" s="579" t="s">
        <v>214</v>
      </c>
      <c r="D6" s="579"/>
      <c r="E6" s="579"/>
      <c r="F6" s="579"/>
      <c r="G6" s="579"/>
      <c r="H6" s="579"/>
      <c r="I6" s="201"/>
      <c r="J6" s="201"/>
      <c r="K6" s="201"/>
      <c r="L6" s="201"/>
      <c r="M6" s="201"/>
    </row>
    <row r="7" spans="3:13" x14ac:dyDescent="0.25">
      <c r="C7" s="579" t="s">
        <v>303</v>
      </c>
      <c r="D7" s="579"/>
      <c r="E7" s="579"/>
      <c r="F7" s="579"/>
      <c r="G7" s="579"/>
      <c r="H7" s="579"/>
      <c r="I7" s="201"/>
      <c r="J7" s="201"/>
      <c r="K7" s="201"/>
      <c r="L7" s="201"/>
      <c r="M7" s="201"/>
    </row>
    <row r="8" spans="3:13" ht="18.75" x14ac:dyDescent="0.25">
      <c r="C8" s="552" t="s">
        <v>32</v>
      </c>
      <c r="D8" s="552"/>
      <c r="E8" s="552"/>
      <c r="F8" s="552"/>
      <c r="G8" s="552"/>
      <c r="H8" s="552"/>
      <c r="I8" s="200"/>
      <c r="J8" s="200"/>
      <c r="K8" s="200"/>
      <c r="L8" s="200"/>
      <c r="M8" s="200"/>
    </row>
    <row r="9" spans="3:13" ht="16.5" thickBot="1" x14ac:dyDescent="0.3">
      <c r="C9" s="589" t="s">
        <v>215</v>
      </c>
      <c r="D9" s="589"/>
      <c r="E9" s="589"/>
      <c r="F9" s="589"/>
      <c r="G9" s="589"/>
      <c r="H9" s="589"/>
      <c r="I9" s="202"/>
      <c r="J9" s="202"/>
      <c r="K9" s="202"/>
      <c r="L9" s="202"/>
      <c r="M9" s="202"/>
    </row>
    <row r="10" spans="3:13" ht="16.5" customHeight="1" thickBot="1" x14ac:dyDescent="0.3">
      <c r="C10" s="593" t="s">
        <v>56</v>
      </c>
      <c r="D10" s="595" t="s">
        <v>216</v>
      </c>
      <c r="E10" s="596"/>
      <c r="F10" s="596"/>
      <c r="G10" s="596"/>
      <c r="H10" s="597" t="s">
        <v>38</v>
      </c>
      <c r="I10" s="172"/>
      <c r="J10" s="172"/>
      <c r="K10" s="172"/>
      <c r="L10" s="172"/>
      <c r="M10" s="592"/>
    </row>
    <row r="11" spans="3:13" ht="21.75" customHeight="1" thickBot="1" x14ac:dyDescent="0.3">
      <c r="C11" s="594"/>
      <c r="D11" s="59" t="s">
        <v>39</v>
      </c>
      <c r="E11" s="59" t="s">
        <v>40</v>
      </c>
      <c r="F11" s="142" t="s">
        <v>41</v>
      </c>
      <c r="G11" s="231" t="s">
        <v>42</v>
      </c>
      <c r="H11" s="598"/>
      <c r="I11" s="173"/>
      <c r="J11" s="173"/>
      <c r="K11" s="173"/>
      <c r="L11" s="114"/>
      <c r="M11" s="592"/>
    </row>
    <row r="12" spans="3:13" ht="12" customHeight="1" thickBot="1" x14ac:dyDescent="0.3">
      <c r="C12" s="68" t="s">
        <v>20</v>
      </c>
      <c r="D12" s="85"/>
      <c r="E12" s="86"/>
      <c r="F12" s="143"/>
      <c r="G12" s="232"/>
      <c r="H12" s="175"/>
      <c r="I12" s="114"/>
      <c r="J12" s="114"/>
      <c r="K12" s="114"/>
      <c r="L12" s="114"/>
      <c r="M12" s="114"/>
    </row>
    <row r="13" spans="3:13" ht="16.5" thickBot="1" x14ac:dyDescent="0.3">
      <c r="C13" s="69" t="s">
        <v>8</v>
      </c>
      <c r="D13" s="243">
        <v>149</v>
      </c>
      <c r="E13" s="243"/>
      <c r="F13" s="235"/>
      <c r="G13" s="236"/>
      <c r="H13" s="246">
        <f>SUM(A13:G13)</f>
        <v>149</v>
      </c>
      <c r="I13" s="171"/>
      <c r="J13" s="171"/>
      <c r="K13" s="171"/>
      <c r="L13" s="115"/>
      <c r="M13" s="53"/>
    </row>
    <row r="14" spans="3:13" ht="12" customHeight="1" thickBot="1" x14ac:dyDescent="0.3">
      <c r="C14" s="66" t="s">
        <v>21</v>
      </c>
      <c r="D14" s="87"/>
      <c r="E14" s="88"/>
      <c r="F14" s="145"/>
      <c r="G14" s="233"/>
      <c r="H14" s="176"/>
      <c r="I14" s="116"/>
      <c r="J14" s="116"/>
      <c r="K14" s="116"/>
      <c r="L14" s="116"/>
      <c r="M14" s="116"/>
    </row>
    <row r="15" spans="3:13" ht="16.5" thickBot="1" x14ac:dyDescent="0.3">
      <c r="C15" s="70" t="s">
        <v>2</v>
      </c>
      <c r="D15" s="234">
        <v>2544</v>
      </c>
      <c r="E15" s="234"/>
      <c r="F15" s="235"/>
      <c r="G15" s="236"/>
      <c r="H15" s="237">
        <f>SUM(D15:G15)</f>
        <v>2544</v>
      </c>
      <c r="I15" s="171"/>
      <c r="J15" s="171"/>
      <c r="K15" s="171"/>
      <c r="L15" s="116"/>
      <c r="M15" s="53"/>
    </row>
    <row r="16" spans="3:13" ht="16.5" thickBot="1" x14ac:dyDescent="0.3">
      <c r="C16" s="70" t="s">
        <v>4</v>
      </c>
      <c r="D16" s="234">
        <v>11737</v>
      </c>
      <c r="E16" s="234"/>
      <c r="F16" s="235"/>
      <c r="G16" s="236"/>
      <c r="H16" s="237">
        <f>SUM(D16:G16)</f>
        <v>11737</v>
      </c>
      <c r="I16" s="171"/>
      <c r="J16" s="171"/>
      <c r="K16" s="171"/>
      <c r="L16" s="116"/>
      <c r="M16" s="53"/>
    </row>
    <row r="17" spans="1:13" ht="16.5" thickBot="1" x14ac:dyDescent="0.3">
      <c r="C17" s="70" t="s">
        <v>3</v>
      </c>
      <c r="D17" s="234">
        <v>50</v>
      </c>
      <c r="E17" s="234"/>
      <c r="F17" s="235"/>
      <c r="G17" s="236"/>
      <c r="H17" s="237">
        <f>SUM(D17:G17)</f>
        <v>50</v>
      </c>
      <c r="I17" s="171"/>
      <c r="J17" s="171"/>
      <c r="K17" s="171"/>
      <c r="L17" s="116"/>
      <c r="M17" s="53"/>
    </row>
    <row r="18" spans="1:13" ht="12.75" customHeight="1" thickBot="1" x14ac:dyDescent="0.3">
      <c r="C18" s="66" t="s">
        <v>24</v>
      </c>
      <c r="D18" s="238"/>
      <c r="E18" s="239"/>
      <c r="F18" s="240"/>
      <c r="G18" s="241"/>
      <c r="H18" s="242"/>
      <c r="I18" s="116"/>
      <c r="J18" s="116"/>
      <c r="K18" s="116"/>
      <c r="L18" s="116"/>
      <c r="M18" s="116"/>
    </row>
    <row r="19" spans="1:13" ht="16.5" thickBot="1" x14ac:dyDescent="0.3">
      <c r="C19" s="70" t="s">
        <v>44</v>
      </c>
      <c r="D19" s="234">
        <v>108</v>
      </c>
      <c r="E19" s="234"/>
      <c r="F19" s="235"/>
      <c r="G19" s="236"/>
      <c r="H19" s="237">
        <f>SUM(D19:G19)</f>
        <v>108</v>
      </c>
      <c r="I19" s="171"/>
      <c r="J19" s="327"/>
      <c r="K19" s="171"/>
      <c r="L19" s="116"/>
      <c r="M19" s="53"/>
    </row>
    <row r="20" spans="1:13" ht="16.5" thickBot="1" x14ac:dyDescent="0.3">
      <c r="C20" s="70" t="s">
        <v>15</v>
      </c>
      <c r="D20" s="234">
        <v>416</v>
      </c>
      <c r="E20" s="234"/>
      <c r="F20" s="235"/>
      <c r="G20" s="236"/>
      <c r="H20" s="237">
        <f>SUM(D20:G20)</f>
        <v>416</v>
      </c>
      <c r="I20" s="171"/>
      <c r="J20" s="327"/>
      <c r="K20" s="171"/>
      <c r="L20" s="116"/>
      <c r="M20" s="53"/>
    </row>
    <row r="21" spans="1:13" ht="16.5" thickBot="1" x14ac:dyDescent="0.3">
      <c r="C21" s="69" t="s">
        <v>16</v>
      </c>
      <c r="D21" s="243">
        <v>0</v>
      </c>
      <c r="E21" s="234"/>
      <c r="F21" s="235"/>
      <c r="G21" s="244"/>
      <c r="H21" s="245">
        <f>SUM(D21:G21)</f>
        <v>0</v>
      </c>
      <c r="I21" s="171"/>
      <c r="J21" s="327"/>
      <c r="K21" s="171"/>
      <c r="L21" s="116"/>
      <c r="M21" s="53"/>
    </row>
    <row r="22" spans="1:13" ht="16.5" thickBot="1" x14ac:dyDescent="0.3">
      <c r="C22" s="61" t="s">
        <v>61</v>
      </c>
      <c r="D22" s="60">
        <f>SUM(D13:D21)</f>
        <v>15004</v>
      </c>
      <c r="E22" s="118">
        <f>SUM(E13:E21)</f>
        <v>0</v>
      </c>
      <c r="F22" s="144">
        <f t="shared" ref="F22:G22" si="0">SUM(F13:F21)</f>
        <v>0</v>
      </c>
      <c r="G22" s="144">
        <f t="shared" si="0"/>
        <v>0</v>
      </c>
      <c r="H22" s="177">
        <f>SUM(H13:H21)</f>
        <v>15004</v>
      </c>
      <c r="I22" s="174"/>
      <c r="J22" s="174"/>
      <c r="K22" s="174"/>
      <c r="L22" s="117"/>
      <c r="M22" s="117"/>
    </row>
    <row r="23" spans="1:13" x14ac:dyDescent="0.25">
      <c r="C23" s="11" t="s">
        <v>119</v>
      </c>
      <c r="M23" s="100"/>
    </row>
    <row r="24" spans="1:13" x14ac:dyDescent="0.25">
      <c r="C24" s="6"/>
    </row>
    <row r="25" spans="1:13" x14ac:dyDescent="0.25">
      <c r="C25" s="91"/>
    </row>
    <row r="28" spans="1:13" ht="15.75" thickBot="1" x14ac:dyDescent="0.3"/>
    <row r="29" spans="1:13" ht="19.5" customHeight="1" thickBot="1" x14ac:dyDescent="0.3">
      <c r="A29" t="s">
        <v>136</v>
      </c>
      <c r="C29" s="590" t="s">
        <v>56</v>
      </c>
      <c r="D29" s="599" t="s">
        <v>216</v>
      </c>
      <c r="E29" s="600"/>
      <c r="F29" s="600"/>
      <c r="G29" s="601"/>
      <c r="H29" s="602" t="s">
        <v>121</v>
      </c>
      <c r="I29" s="600"/>
      <c r="J29" s="600"/>
      <c r="K29" s="603"/>
      <c r="L29" s="113"/>
      <c r="M29" s="592"/>
    </row>
    <row r="30" spans="1:13" ht="32.25" thickBot="1" x14ac:dyDescent="0.3">
      <c r="C30" s="591"/>
      <c r="D30" s="188" t="s">
        <v>39</v>
      </c>
      <c r="E30" s="189" t="s">
        <v>40</v>
      </c>
      <c r="F30" s="190" t="s">
        <v>41</v>
      </c>
      <c r="G30" s="219" t="s">
        <v>42</v>
      </c>
      <c r="H30" s="222" t="s">
        <v>39</v>
      </c>
      <c r="I30" s="223" t="s">
        <v>40</v>
      </c>
      <c r="J30" s="190" t="s">
        <v>41</v>
      </c>
      <c r="K30" s="224" t="s">
        <v>42</v>
      </c>
      <c r="L30" s="114"/>
      <c r="M30" s="592"/>
    </row>
    <row r="31" spans="1:13" ht="16.5" thickBot="1" x14ac:dyDescent="0.3">
      <c r="C31" s="178" t="s">
        <v>93</v>
      </c>
      <c r="D31" s="215">
        <f>+D13</f>
        <v>149</v>
      </c>
      <c r="E31" s="216">
        <v>0</v>
      </c>
      <c r="F31" s="216">
        <v>0</v>
      </c>
      <c r="G31" s="216">
        <v>0</v>
      </c>
      <c r="H31" s="439">
        <f>+D31/D38</f>
        <v>9.930685150626499E-3</v>
      </c>
      <c r="I31" s="503" t="s">
        <v>299</v>
      </c>
      <c r="J31" s="503" t="s">
        <v>299</v>
      </c>
      <c r="K31" s="503" t="s">
        <v>299</v>
      </c>
      <c r="L31" s="115"/>
      <c r="M31" s="53"/>
    </row>
    <row r="32" spans="1:13" ht="16.5" thickBot="1" x14ac:dyDescent="0.3">
      <c r="C32" s="179" t="s">
        <v>94</v>
      </c>
      <c r="D32" s="217">
        <f>+D15</f>
        <v>2544</v>
      </c>
      <c r="E32" s="216">
        <v>0</v>
      </c>
      <c r="F32" s="216">
        <v>0</v>
      </c>
      <c r="G32" s="216">
        <v>0</v>
      </c>
      <c r="H32" s="439">
        <f>+D32/D38</f>
        <v>0.16955478539056251</v>
      </c>
      <c r="I32" s="503" t="s">
        <v>299</v>
      </c>
      <c r="J32" s="503" t="s">
        <v>299</v>
      </c>
      <c r="K32" s="503" t="s">
        <v>299</v>
      </c>
      <c r="L32" s="116"/>
      <c r="M32" s="53"/>
    </row>
    <row r="33" spans="1:13" ht="32.25" thickBot="1" x14ac:dyDescent="0.3">
      <c r="C33" s="180" t="s">
        <v>95</v>
      </c>
      <c r="D33" s="217">
        <f>+D16</f>
        <v>11737</v>
      </c>
      <c r="E33" s="216">
        <v>0</v>
      </c>
      <c r="F33" s="216">
        <v>0</v>
      </c>
      <c r="G33" s="216">
        <v>0</v>
      </c>
      <c r="H33" s="439">
        <f>+D33/D38</f>
        <v>0.782258064516129</v>
      </c>
      <c r="I33" s="503" t="s">
        <v>299</v>
      </c>
      <c r="J33" s="503" t="s">
        <v>299</v>
      </c>
      <c r="K33" s="503" t="s">
        <v>299</v>
      </c>
      <c r="L33" s="116"/>
      <c r="M33" s="53"/>
    </row>
    <row r="34" spans="1:13" ht="16.5" thickBot="1" x14ac:dyDescent="0.3">
      <c r="C34" s="179" t="s">
        <v>96</v>
      </c>
      <c r="D34" s="217">
        <f>+D17</f>
        <v>50</v>
      </c>
      <c r="E34" s="216">
        <v>0</v>
      </c>
      <c r="F34" s="216">
        <v>0</v>
      </c>
      <c r="G34" s="216">
        <v>0</v>
      </c>
      <c r="H34" s="439">
        <f>+D34/D38</f>
        <v>3.3324446814182885E-3</v>
      </c>
      <c r="I34" s="503" t="s">
        <v>299</v>
      </c>
      <c r="J34" s="503" t="s">
        <v>299</v>
      </c>
      <c r="K34" s="503" t="s">
        <v>299</v>
      </c>
      <c r="L34" s="116"/>
      <c r="M34" s="53"/>
    </row>
    <row r="35" spans="1:13" ht="16.5" thickBot="1" x14ac:dyDescent="0.3">
      <c r="C35" s="179" t="s">
        <v>97</v>
      </c>
      <c r="D35" s="217">
        <f>+D19</f>
        <v>108</v>
      </c>
      <c r="E35" s="216">
        <v>0</v>
      </c>
      <c r="F35" s="216">
        <v>0</v>
      </c>
      <c r="G35" s="216">
        <v>0</v>
      </c>
      <c r="H35" s="439">
        <f>+D35/D38</f>
        <v>7.1980805118635029E-3</v>
      </c>
      <c r="I35" s="503" t="s">
        <v>299</v>
      </c>
      <c r="J35" s="503" t="s">
        <v>299</v>
      </c>
      <c r="K35" s="503" t="s">
        <v>299</v>
      </c>
      <c r="L35" s="116"/>
      <c r="M35" s="53"/>
    </row>
    <row r="36" spans="1:13" ht="16.5" thickBot="1" x14ac:dyDescent="0.3">
      <c r="C36" s="179" t="s">
        <v>98</v>
      </c>
      <c r="D36" s="217">
        <f>+D20</f>
        <v>416</v>
      </c>
      <c r="E36" s="216">
        <v>0</v>
      </c>
      <c r="F36" s="216">
        <v>0</v>
      </c>
      <c r="G36" s="216">
        <v>0</v>
      </c>
      <c r="H36" s="439">
        <f>+D36/D38</f>
        <v>2.7725939749400162E-2</v>
      </c>
      <c r="I36" s="503" t="s">
        <v>299</v>
      </c>
      <c r="J36" s="503" t="s">
        <v>299</v>
      </c>
      <c r="K36" s="503" t="s">
        <v>299</v>
      </c>
      <c r="L36" s="116"/>
      <c r="M36" s="53"/>
    </row>
    <row r="37" spans="1:13" ht="16.5" thickBot="1" x14ac:dyDescent="0.3">
      <c r="C37" s="178" t="s">
        <v>99</v>
      </c>
      <c r="D37" s="218">
        <f>+D21</f>
        <v>0</v>
      </c>
      <c r="E37" s="216">
        <v>0</v>
      </c>
      <c r="F37" s="216">
        <v>0</v>
      </c>
      <c r="G37" s="216">
        <v>0</v>
      </c>
      <c r="H37" s="440">
        <f>+D37/D38</f>
        <v>0</v>
      </c>
      <c r="I37" s="503" t="s">
        <v>299</v>
      </c>
      <c r="J37" s="503" t="s">
        <v>299</v>
      </c>
      <c r="K37" s="503" t="s">
        <v>299</v>
      </c>
      <c r="L37" s="116"/>
      <c r="M37" s="53"/>
    </row>
    <row r="38" spans="1:13" ht="16.5" thickBot="1" x14ac:dyDescent="0.3">
      <c r="C38" s="183" t="s">
        <v>61</v>
      </c>
      <c r="D38" s="185">
        <f>SUM(D31:D37)</f>
        <v>15004</v>
      </c>
      <c r="E38" s="186">
        <f>SUM(E31:E37)</f>
        <v>0</v>
      </c>
      <c r="F38" s="187">
        <f>SUM(F31:F37)</f>
        <v>0</v>
      </c>
      <c r="G38" s="220">
        <f>SUM(G31:G37)</f>
        <v>0</v>
      </c>
      <c r="H38" s="184">
        <f>SUM(H31:H37)</f>
        <v>1</v>
      </c>
      <c r="I38" s="184">
        <f t="shared" ref="I38:J38" si="1">SUM(I31:I37)</f>
        <v>0</v>
      </c>
      <c r="J38" s="184">
        <f t="shared" si="1"/>
        <v>0</v>
      </c>
      <c r="K38" s="221">
        <f t="shared" ref="K38" si="2">SUM(K31:K37)</f>
        <v>0</v>
      </c>
      <c r="L38" s="117"/>
      <c r="M38" s="117"/>
    </row>
    <row r="40" spans="1:13" ht="18.75" x14ac:dyDescent="0.3">
      <c r="D40" s="119">
        <f>SUM(D38:G38)</f>
        <v>15004</v>
      </c>
    </row>
    <row r="41" spans="1:13" ht="15.75" thickBot="1" x14ac:dyDescent="0.3"/>
    <row r="42" spans="1:13" ht="15.75" thickBot="1" x14ac:dyDescent="0.3">
      <c r="D42" s="120">
        <f>+D38/D40</f>
        <v>1</v>
      </c>
      <c r="E42" s="121">
        <f>+E38/D40</f>
        <v>0</v>
      </c>
      <c r="F42" s="181">
        <f>+F38/D40</f>
        <v>0</v>
      </c>
      <c r="G42" s="182">
        <f>+G38/D40</f>
        <v>0</v>
      </c>
      <c r="H42" s="38"/>
    </row>
    <row r="43" spans="1:13" x14ac:dyDescent="0.25">
      <c r="G43" s="38"/>
    </row>
    <row r="47" spans="1:13" ht="15.75" thickBot="1" x14ac:dyDescent="0.3"/>
    <row r="48" spans="1:13" ht="31.5" x14ac:dyDescent="0.25">
      <c r="A48" t="s">
        <v>135</v>
      </c>
      <c r="C48" s="226" t="s">
        <v>38</v>
      </c>
      <c r="D48" s="228" t="s">
        <v>39</v>
      </c>
      <c r="E48" s="191" t="s">
        <v>40</v>
      </c>
      <c r="F48" s="229" t="s">
        <v>41</v>
      </c>
      <c r="G48" s="192" t="s">
        <v>42</v>
      </c>
    </row>
    <row r="49" spans="3:7" ht="16.5" thickBot="1" x14ac:dyDescent="0.3">
      <c r="C49" s="227" t="s">
        <v>120</v>
      </c>
      <c r="D49" s="230">
        <f>+D38</f>
        <v>15004</v>
      </c>
      <c r="E49" s="193">
        <f>+E38</f>
        <v>0</v>
      </c>
      <c r="F49" s="193">
        <f>+F38</f>
        <v>0</v>
      </c>
      <c r="G49" s="225">
        <f>+G38</f>
        <v>0</v>
      </c>
    </row>
  </sheetData>
  <mergeCells count="12">
    <mergeCell ref="M29:M30"/>
    <mergeCell ref="C10:C11"/>
    <mergeCell ref="M10:M11"/>
    <mergeCell ref="D10:G10"/>
    <mergeCell ref="H10:H11"/>
    <mergeCell ref="D29:G29"/>
    <mergeCell ref="H29:K29"/>
    <mergeCell ref="C6:H6"/>
    <mergeCell ref="C7:H7"/>
    <mergeCell ref="C8:H8"/>
    <mergeCell ref="C9:H9"/>
    <mergeCell ref="C29:C30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62"/>
  <sheetViews>
    <sheetView tabSelected="1" topLeftCell="C52" workbookViewId="0">
      <selection activeCell="J67" sqref="J67"/>
    </sheetView>
  </sheetViews>
  <sheetFormatPr baseColWidth="10" defaultRowHeight="15" x14ac:dyDescent="0.25"/>
  <cols>
    <col min="3" max="3" width="47.42578125" customWidth="1"/>
    <col min="4" max="4" width="15" customWidth="1"/>
    <col min="7" max="7" width="12.5703125" bestFit="1" customWidth="1"/>
    <col min="15" max="15" width="9.85546875" customWidth="1"/>
    <col min="16" max="16" width="38.85546875" customWidth="1"/>
    <col min="17" max="17" width="24" customWidth="1"/>
  </cols>
  <sheetData>
    <row r="2" spans="3:17" s="504" customFormat="1" x14ac:dyDescent="0.25"/>
    <row r="3" spans="3:17" s="504" customFormat="1" x14ac:dyDescent="0.25"/>
    <row r="4" spans="3:17" s="504" customFormat="1" x14ac:dyDescent="0.25"/>
    <row r="5" spans="3:17" s="504" customFormat="1" x14ac:dyDescent="0.25"/>
    <row r="6" spans="3:17" x14ac:dyDescent="0.25">
      <c r="C6" s="579" t="s">
        <v>217</v>
      </c>
      <c r="D6" s="579"/>
      <c r="E6" s="579"/>
      <c r="F6" s="579"/>
      <c r="G6" s="579"/>
      <c r="H6" s="579"/>
      <c r="I6" s="579"/>
      <c r="J6" s="579"/>
      <c r="K6" s="579"/>
    </row>
    <row r="7" spans="3:17" x14ac:dyDescent="0.25">
      <c r="C7" s="579" t="s">
        <v>303</v>
      </c>
      <c r="D7" s="579"/>
      <c r="E7" s="579"/>
      <c r="F7" s="579"/>
      <c r="G7" s="579"/>
      <c r="H7" s="579"/>
      <c r="I7" s="579"/>
      <c r="J7" s="579"/>
      <c r="K7" s="579"/>
    </row>
    <row r="8" spans="3:17" ht="18.75" x14ac:dyDescent="0.25">
      <c r="C8" s="552" t="s">
        <v>32</v>
      </c>
      <c r="D8" s="552"/>
      <c r="E8" s="552"/>
      <c r="F8" s="552"/>
      <c r="G8" s="552"/>
      <c r="H8" s="552"/>
      <c r="I8" s="552"/>
      <c r="J8" s="552"/>
      <c r="K8" s="552"/>
    </row>
    <row r="9" spans="3:17" ht="15.75" x14ac:dyDescent="0.25">
      <c r="C9" s="625" t="s">
        <v>304</v>
      </c>
      <c r="D9" s="625"/>
      <c r="E9" s="625"/>
      <c r="F9" s="625"/>
      <c r="G9" s="625"/>
      <c r="H9" s="625"/>
      <c r="I9" s="625"/>
      <c r="J9" s="625"/>
      <c r="K9" s="625"/>
    </row>
    <row r="10" spans="3:17" ht="6.75" customHeight="1" thickBot="1" x14ac:dyDescent="0.3">
      <c r="C10" s="8"/>
    </row>
    <row r="11" spans="3:17" ht="16.5" customHeight="1" thickBot="1" x14ac:dyDescent="0.3">
      <c r="C11" s="616" t="s">
        <v>56</v>
      </c>
      <c r="D11" s="616" t="s">
        <v>58</v>
      </c>
      <c r="E11" s="620" t="s">
        <v>59</v>
      </c>
      <c r="F11" s="621"/>
      <c r="G11" s="621"/>
      <c r="H11" s="621"/>
      <c r="I11" s="622"/>
      <c r="J11" s="618" t="s">
        <v>38</v>
      </c>
      <c r="K11" s="623" t="s">
        <v>60</v>
      </c>
      <c r="P11" s="604" t="s">
        <v>56</v>
      </c>
      <c r="Q11" s="606" t="s">
        <v>60</v>
      </c>
    </row>
    <row r="12" spans="3:17" ht="32.25" thickBot="1" x14ac:dyDescent="0.3">
      <c r="C12" s="617"/>
      <c r="D12" s="617"/>
      <c r="E12" s="62" t="s">
        <v>45</v>
      </c>
      <c r="F12" s="253" t="s">
        <v>137</v>
      </c>
      <c r="G12" s="65">
        <v>2022</v>
      </c>
      <c r="H12" s="65">
        <v>2023</v>
      </c>
      <c r="I12" s="65">
        <v>2024</v>
      </c>
      <c r="J12" s="619"/>
      <c r="K12" s="624"/>
      <c r="P12" s="605"/>
      <c r="Q12" s="607"/>
    </row>
    <row r="13" spans="3:17" ht="11.25" customHeight="1" thickBot="1" x14ac:dyDescent="0.3">
      <c r="C13" s="68" t="s">
        <v>20</v>
      </c>
      <c r="D13" s="71"/>
      <c r="E13" s="72"/>
      <c r="F13" s="254"/>
      <c r="G13" s="72"/>
      <c r="H13" s="72"/>
      <c r="I13" s="72"/>
      <c r="J13" s="73"/>
      <c r="K13" s="73"/>
      <c r="P13" s="164" t="s">
        <v>20</v>
      </c>
      <c r="Q13" s="165"/>
    </row>
    <row r="14" spans="3:17" ht="16.5" thickBot="1" x14ac:dyDescent="0.3">
      <c r="C14" s="69" t="s">
        <v>8</v>
      </c>
      <c r="D14" s="75">
        <v>3700</v>
      </c>
      <c r="E14" s="243">
        <v>208</v>
      </c>
      <c r="F14" s="250">
        <v>441</v>
      </c>
      <c r="G14" s="433">
        <v>149</v>
      </c>
      <c r="H14" s="76" t="s">
        <v>43</v>
      </c>
      <c r="I14" s="77" t="s">
        <v>43</v>
      </c>
      <c r="J14" s="75">
        <f>SUM(E14:I14)</f>
        <v>798</v>
      </c>
      <c r="K14" s="126">
        <f>+(J14/D14)</f>
        <v>0.21567567567567567</v>
      </c>
      <c r="P14" s="153" t="s">
        <v>8</v>
      </c>
      <c r="Q14" s="255">
        <f>+K14</f>
        <v>0.21567567567567567</v>
      </c>
    </row>
    <row r="15" spans="3:17" ht="10.5" customHeight="1" thickBot="1" x14ac:dyDescent="0.3">
      <c r="C15" s="67" t="s">
        <v>21</v>
      </c>
      <c r="D15" s="78"/>
      <c r="E15" s="247"/>
      <c r="F15" s="252"/>
      <c r="G15" s="434"/>
      <c r="H15" s="79"/>
      <c r="I15" s="79"/>
      <c r="J15" s="80"/>
      <c r="K15" s="80"/>
      <c r="M15" s="194" t="s">
        <v>108</v>
      </c>
      <c r="P15" s="161" t="s">
        <v>21</v>
      </c>
      <c r="Q15" s="162"/>
    </row>
    <row r="16" spans="3:17" ht="16.5" thickBot="1" x14ac:dyDescent="0.3">
      <c r="C16" s="70" t="s">
        <v>2</v>
      </c>
      <c r="D16" s="611">
        <v>204416</v>
      </c>
      <c r="E16" s="248"/>
      <c r="F16" s="250">
        <v>35167</v>
      </c>
      <c r="G16" s="435">
        <v>2544</v>
      </c>
      <c r="H16" s="81" t="s">
        <v>43</v>
      </c>
      <c r="I16" s="82" t="s">
        <v>43</v>
      </c>
      <c r="J16" s="75">
        <f t="shared" ref="J16:J18" si="0">SUM(E16:I16)</f>
        <v>37711</v>
      </c>
      <c r="K16" s="126">
        <f>+J16/D16</f>
        <v>0.18448164527238572</v>
      </c>
      <c r="M16" s="110">
        <f>SUM(G16:G17)</f>
        <v>14281</v>
      </c>
      <c r="P16" s="163" t="s">
        <v>2</v>
      </c>
      <c r="Q16" s="167">
        <f>+K16</f>
        <v>0.18448164527238572</v>
      </c>
    </row>
    <row r="17" spans="3:17" ht="16.5" thickBot="1" x14ac:dyDescent="0.3">
      <c r="C17" s="70" t="s">
        <v>4</v>
      </c>
      <c r="D17" s="612"/>
      <c r="E17" s="234">
        <v>8000</v>
      </c>
      <c r="F17" s="250">
        <v>35422</v>
      </c>
      <c r="G17" s="435">
        <v>11737</v>
      </c>
      <c r="H17" s="81" t="s">
        <v>43</v>
      </c>
      <c r="I17" s="82" t="s">
        <v>43</v>
      </c>
      <c r="J17" s="75">
        <f t="shared" si="0"/>
        <v>55159</v>
      </c>
      <c r="K17" s="126">
        <f>+J17/D16</f>
        <v>0.26983699906073888</v>
      </c>
      <c r="M17" s="127"/>
      <c r="P17" s="163" t="s">
        <v>4</v>
      </c>
      <c r="Q17" s="167">
        <f>+K17</f>
        <v>0.26983699906073888</v>
      </c>
    </row>
    <row r="18" spans="3:17" ht="16.5" thickBot="1" x14ac:dyDescent="0.3">
      <c r="C18" s="70" t="s">
        <v>3</v>
      </c>
      <c r="D18" s="83">
        <v>16800</v>
      </c>
      <c r="E18" s="234" t="s">
        <v>43</v>
      </c>
      <c r="F18" s="250">
        <v>532</v>
      </c>
      <c r="G18" s="436">
        <v>50</v>
      </c>
      <c r="H18" s="81" t="s">
        <v>43</v>
      </c>
      <c r="I18" s="82" t="s">
        <v>43</v>
      </c>
      <c r="J18" s="75">
        <f t="shared" si="0"/>
        <v>582</v>
      </c>
      <c r="K18" s="126">
        <f>+J18/D18</f>
        <v>3.4642857142857142E-2</v>
      </c>
      <c r="P18" s="163" t="s">
        <v>3</v>
      </c>
      <c r="Q18" s="167">
        <f>+K18</f>
        <v>3.4642857142857142E-2</v>
      </c>
    </row>
    <row r="19" spans="3:17" ht="12" customHeight="1" thickBot="1" x14ac:dyDescent="0.3">
      <c r="C19" s="67" t="s">
        <v>24</v>
      </c>
      <c r="D19" s="78"/>
      <c r="E19" s="247"/>
      <c r="F19" s="252"/>
      <c r="G19" s="434"/>
      <c r="H19" s="79"/>
      <c r="I19" s="79"/>
      <c r="J19" s="80"/>
      <c r="K19" s="80"/>
      <c r="M19" s="195" t="s">
        <v>107</v>
      </c>
      <c r="P19" s="161" t="s">
        <v>24</v>
      </c>
      <c r="Q19" s="162"/>
    </row>
    <row r="20" spans="3:17" ht="16.5" thickBot="1" x14ac:dyDescent="0.3">
      <c r="C20" s="70" t="s">
        <v>44</v>
      </c>
      <c r="D20" s="611">
        <v>8606</v>
      </c>
      <c r="E20" s="234">
        <v>440</v>
      </c>
      <c r="F20" s="250">
        <v>821</v>
      </c>
      <c r="G20" s="436">
        <v>108</v>
      </c>
      <c r="H20" s="81" t="s">
        <v>43</v>
      </c>
      <c r="I20" s="82" t="s">
        <v>43</v>
      </c>
      <c r="J20" s="75">
        <f t="shared" ref="J20:J22" si="1">SUM(E20:I20)</f>
        <v>1369</v>
      </c>
      <c r="K20" s="126">
        <f>+J20/D20</f>
        <v>0.15907506390890078</v>
      </c>
      <c r="M20" s="159">
        <f>SUM(G20:G21)</f>
        <v>524</v>
      </c>
      <c r="P20" s="163" t="s">
        <v>44</v>
      </c>
      <c r="Q20" s="167">
        <f>+K20</f>
        <v>0.15907506390890078</v>
      </c>
    </row>
    <row r="21" spans="3:17" ht="16.5" thickBot="1" x14ac:dyDescent="0.3">
      <c r="C21" s="70" t="s">
        <v>15</v>
      </c>
      <c r="D21" s="613"/>
      <c r="E21" s="234" t="s">
        <v>43</v>
      </c>
      <c r="F21" s="250">
        <v>1517</v>
      </c>
      <c r="G21" s="436">
        <v>416</v>
      </c>
      <c r="H21" s="81" t="s">
        <v>43</v>
      </c>
      <c r="I21" s="82" t="s">
        <v>43</v>
      </c>
      <c r="J21" s="75">
        <f t="shared" si="1"/>
        <v>1933</v>
      </c>
      <c r="K21" s="126">
        <f>+J21/D20</f>
        <v>0.22461073669532883</v>
      </c>
      <c r="P21" s="163" t="s">
        <v>15</v>
      </c>
      <c r="Q21" s="167">
        <f>+K21</f>
        <v>0.22461073669532883</v>
      </c>
    </row>
    <row r="22" spans="3:17" ht="16.5" thickBot="1" x14ac:dyDescent="0.3">
      <c r="C22" s="70" t="s">
        <v>16</v>
      </c>
      <c r="D22" s="612"/>
      <c r="E22" s="234" t="s">
        <v>43</v>
      </c>
      <c r="F22" s="250">
        <v>35</v>
      </c>
      <c r="G22" s="436">
        <v>0</v>
      </c>
      <c r="H22" s="81" t="s">
        <v>43</v>
      </c>
      <c r="I22" s="82" t="s">
        <v>43</v>
      </c>
      <c r="J22" s="75">
        <f t="shared" si="1"/>
        <v>35</v>
      </c>
      <c r="K22" s="84">
        <f>+J22/D20</f>
        <v>4.066930048803161E-3</v>
      </c>
      <c r="P22" s="156" t="s">
        <v>16</v>
      </c>
      <c r="Q22" s="166">
        <f>+K22</f>
        <v>4.066930048803161E-3</v>
      </c>
    </row>
    <row r="23" spans="3:17" ht="16.5" thickBot="1" x14ac:dyDescent="0.3">
      <c r="C23" s="61" t="s">
        <v>38</v>
      </c>
      <c r="D23" s="63">
        <f>SUM(D14:D22)</f>
        <v>233522</v>
      </c>
      <c r="E23" s="249">
        <v>8648</v>
      </c>
      <c r="F23" s="251">
        <f>SUM(F14:F22)</f>
        <v>73935</v>
      </c>
      <c r="G23" s="251">
        <f>SUM(G14:G22)</f>
        <v>15004</v>
      </c>
      <c r="H23" s="64" t="s">
        <v>57</v>
      </c>
      <c r="I23" s="64" t="s">
        <v>57</v>
      </c>
      <c r="J23" s="63">
        <f>SUM(J14:J22)</f>
        <v>97587</v>
      </c>
      <c r="K23" s="74">
        <f>+J23/D23</f>
        <v>0.41789210438416935</v>
      </c>
      <c r="Q23" s="168"/>
    </row>
    <row r="24" spans="3:17" x14ac:dyDescent="0.25">
      <c r="C24" s="11" t="s">
        <v>119</v>
      </c>
      <c r="F24" s="57"/>
      <c r="J24" s="125"/>
    </row>
    <row r="25" spans="3:17" x14ac:dyDescent="0.25">
      <c r="C25" s="92"/>
    </row>
    <row r="26" spans="3:17" x14ac:dyDescent="0.25">
      <c r="C26" s="13"/>
    </row>
    <row r="27" spans="3:17" ht="15.75" thickBot="1" x14ac:dyDescent="0.3">
      <c r="C27" s="13"/>
    </row>
    <row r="28" spans="3:17" ht="15" customHeight="1" x14ac:dyDescent="0.25">
      <c r="C28" s="604" t="s">
        <v>56</v>
      </c>
      <c r="D28" s="608" t="s">
        <v>60</v>
      </c>
      <c r="E28" s="614" t="s">
        <v>218</v>
      </c>
    </row>
    <row r="29" spans="3:17" ht="15" customHeight="1" x14ac:dyDescent="0.25">
      <c r="C29" s="610"/>
      <c r="D29" s="609"/>
      <c r="E29" s="615"/>
    </row>
    <row r="30" spans="3:17" ht="15.75" x14ac:dyDescent="0.25">
      <c r="C30" s="153" t="s">
        <v>105</v>
      </c>
      <c r="D30" s="90">
        <f>+D37/E30</f>
        <v>0.3725</v>
      </c>
      <c r="E30" s="157">
        <v>400</v>
      </c>
    </row>
    <row r="31" spans="3:17" x14ac:dyDescent="0.25">
      <c r="C31" s="154" t="s">
        <v>24</v>
      </c>
      <c r="D31" s="90">
        <f>+D36/E31</f>
        <v>1.2186046511627906</v>
      </c>
      <c r="E31" s="157">
        <v>430</v>
      </c>
    </row>
    <row r="32" spans="3:17" ht="31.5" x14ac:dyDescent="0.25">
      <c r="C32" s="345" t="s">
        <v>106</v>
      </c>
      <c r="D32" s="90">
        <f>+D35/E32</f>
        <v>1.782896379525593</v>
      </c>
      <c r="E32" s="157">
        <v>8010</v>
      </c>
    </row>
    <row r="33" spans="3:5" ht="16.5" thickBot="1" x14ac:dyDescent="0.3">
      <c r="C33" s="346" t="s">
        <v>3</v>
      </c>
      <c r="D33" s="155" t="e">
        <f>+D38/E33</f>
        <v>#DIV/0!</v>
      </c>
      <c r="E33" s="158">
        <v>0</v>
      </c>
    </row>
    <row r="34" spans="3:5" ht="15.75" x14ac:dyDescent="0.25">
      <c r="C34" s="347"/>
      <c r="D34" s="348"/>
      <c r="E34" s="348"/>
    </row>
    <row r="35" spans="3:5" ht="15.75" x14ac:dyDescent="0.25">
      <c r="C35" s="347" t="s">
        <v>109</v>
      </c>
      <c r="D35" s="157">
        <v>14281</v>
      </c>
      <c r="E35" s="348"/>
    </row>
    <row r="36" spans="3:5" ht="15.75" x14ac:dyDescent="0.25">
      <c r="C36" s="347" t="s">
        <v>110</v>
      </c>
      <c r="D36" s="157">
        <v>524</v>
      </c>
      <c r="E36" s="349"/>
    </row>
    <row r="37" spans="3:5" ht="15.75" x14ac:dyDescent="0.25">
      <c r="C37" s="347" t="s">
        <v>111</v>
      </c>
      <c r="D37" s="157">
        <v>149</v>
      </c>
    </row>
    <row r="38" spans="3:5" ht="15.75" x14ac:dyDescent="0.25">
      <c r="C38" s="347" t="s">
        <v>3</v>
      </c>
      <c r="D38" s="157">
        <v>50</v>
      </c>
    </row>
    <row r="39" spans="3:5" x14ac:dyDescent="0.25">
      <c r="D39" s="350">
        <f>SUM(D35:D38)</f>
        <v>15004</v>
      </c>
    </row>
    <row r="41" spans="3:5" ht="15.75" thickBot="1" x14ac:dyDescent="0.3"/>
    <row r="42" spans="3:5" x14ac:dyDescent="0.25">
      <c r="C42" s="604" t="s">
        <v>56</v>
      </c>
      <c r="D42" s="608" t="s">
        <v>60</v>
      </c>
      <c r="E42" s="614" t="s">
        <v>104</v>
      </c>
    </row>
    <row r="43" spans="3:5" x14ac:dyDescent="0.25">
      <c r="C43" s="610"/>
      <c r="D43" s="609"/>
      <c r="E43" s="615"/>
    </row>
    <row r="44" spans="3:5" ht="15.75" x14ac:dyDescent="0.25">
      <c r="C44" s="153" t="s">
        <v>105</v>
      </c>
      <c r="D44" s="90">
        <f>+D37/E44</f>
        <v>0.21285714285714286</v>
      </c>
      <c r="E44" s="157">
        <v>700</v>
      </c>
    </row>
    <row r="45" spans="3:5" x14ac:dyDescent="0.25">
      <c r="C45" s="154" t="s">
        <v>24</v>
      </c>
      <c r="D45" s="90">
        <f>+D36/E45</f>
        <v>0.26789366053169733</v>
      </c>
      <c r="E45" s="157">
        <v>1956</v>
      </c>
    </row>
    <row r="46" spans="3:5" ht="31.5" x14ac:dyDescent="0.25">
      <c r="C46" s="345" t="s">
        <v>106</v>
      </c>
      <c r="D46" s="90">
        <f>+D35/E46</f>
        <v>0.1937720488466757</v>
      </c>
      <c r="E46" s="157">
        <v>73700</v>
      </c>
    </row>
    <row r="47" spans="3:5" ht="16.5" thickBot="1" x14ac:dyDescent="0.3">
      <c r="C47" s="346" t="s">
        <v>3</v>
      </c>
      <c r="D47" s="155">
        <f>+D38/E47</f>
        <v>8.3333333333333329E-2</v>
      </c>
      <c r="E47" s="158">
        <v>600</v>
      </c>
    </row>
    <row r="50" spans="3:8" x14ac:dyDescent="0.25">
      <c r="C50" s="632" t="s">
        <v>34</v>
      </c>
      <c r="D50" s="609" t="s">
        <v>219</v>
      </c>
      <c r="E50" s="609" t="s">
        <v>220</v>
      </c>
      <c r="F50" s="609" t="s">
        <v>151</v>
      </c>
    </row>
    <row r="51" spans="3:8" ht="33" customHeight="1" x14ac:dyDescent="0.25">
      <c r="C51" s="609"/>
      <c r="D51" s="609"/>
      <c r="E51" s="609"/>
      <c r="F51" s="609"/>
    </row>
    <row r="52" spans="3:8" ht="15.75" x14ac:dyDescent="0.25">
      <c r="C52" s="351" t="s">
        <v>20</v>
      </c>
      <c r="D52" s="352"/>
      <c r="E52" s="353"/>
      <c r="F52" s="354"/>
    </row>
    <row r="53" spans="3:8" ht="15.75" x14ac:dyDescent="0.25">
      <c r="C53" s="355" t="s">
        <v>8</v>
      </c>
      <c r="D53" s="356">
        <v>149</v>
      </c>
      <c r="E53" s="357">
        <v>400</v>
      </c>
      <c r="F53" s="358">
        <f>+D53/E53</f>
        <v>0.3725</v>
      </c>
    </row>
    <row r="54" spans="3:8" ht="15.75" x14ac:dyDescent="0.25">
      <c r="C54" s="359" t="s">
        <v>21</v>
      </c>
      <c r="D54" s="360"/>
      <c r="E54" s="353"/>
      <c r="F54" s="361"/>
    </row>
    <row r="55" spans="3:8" ht="15.75" x14ac:dyDescent="0.25">
      <c r="C55" s="355" t="s">
        <v>2</v>
      </c>
      <c r="D55" s="356">
        <v>2544</v>
      </c>
      <c r="E55" s="633">
        <v>8010</v>
      </c>
      <c r="F55" s="629">
        <f>+(D55+D56)/E55</f>
        <v>1.782896379525593</v>
      </c>
      <c r="H55" s="110"/>
    </row>
    <row r="56" spans="3:8" ht="15.75" x14ac:dyDescent="0.25">
      <c r="C56" s="355" t="s">
        <v>4</v>
      </c>
      <c r="D56" s="356">
        <v>11737</v>
      </c>
      <c r="E56" s="634"/>
      <c r="F56" s="631"/>
    </row>
    <row r="57" spans="3:8" ht="15.75" x14ac:dyDescent="0.25">
      <c r="C57" s="355" t="s">
        <v>3</v>
      </c>
      <c r="D57" s="356">
        <v>50</v>
      </c>
      <c r="E57" s="328">
        <v>0</v>
      </c>
      <c r="F57" s="358">
        <v>1</v>
      </c>
    </row>
    <row r="58" spans="3:8" ht="15.75" x14ac:dyDescent="0.25">
      <c r="C58" s="359" t="s">
        <v>24</v>
      </c>
      <c r="D58" s="360"/>
      <c r="E58" s="353"/>
      <c r="F58" s="361"/>
    </row>
    <row r="59" spans="3:8" ht="15.75" x14ac:dyDescent="0.25">
      <c r="C59" s="355" t="s">
        <v>44</v>
      </c>
      <c r="D59" s="356">
        <v>108</v>
      </c>
      <c r="E59" s="626">
        <v>430</v>
      </c>
      <c r="F59" s="629">
        <f>+(D59+D60+D61)/E59</f>
        <v>1.2186046511627906</v>
      </c>
    </row>
    <row r="60" spans="3:8" ht="15.75" x14ac:dyDescent="0.25">
      <c r="C60" s="355" t="s">
        <v>15</v>
      </c>
      <c r="D60" s="356">
        <v>416</v>
      </c>
      <c r="E60" s="627"/>
      <c r="F60" s="630"/>
    </row>
    <row r="61" spans="3:8" ht="15.75" x14ac:dyDescent="0.25">
      <c r="C61" s="355" t="s">
        <v>16</v>
      </c>
      <c r="D61" s="356">
        <v>0</v>
      </c>
      <c r="E61" s="628"/>
      <c r="F61" s="631"/>
    </row>
    <row r="62" spans="3:8" x14ac:dyDescent="0.25">
      <c r="D62" s="125">
        <f>SUM(D53:D61)</f>
        <v>15004</v>
      </c>
    </row>
  </sheetData>
  <mergeCells count="27">
    <mergeCell ref="F50:F51"/>
    <mergeCell ref="E59:E61"/>
    <mergeCell ref="F59:F61"/>
    <mergeCell ref="C42:C43"/>
    <mergeCell ref="D42:D43"/>
    <mergeCell ref="E42:E43"/>
    <mergeCell ref="C50:C51"/>
    <mergeCell ref="D50:D51"/>
    <mergeCell ref="E50:E51"/>
    <mergeCell ref="E55:E56"/>
    <mergeCell ref="F55:F56"/>
    <mergeCell ref="C6:K6"/>
    <mergeCell ref="D11:D12"/>
    <mergeCell ref="J11:J12"/>
    <mergeCell ref="C11:C12"/>
    <mergeCell ref="E11:I11"/>
    <mergeCell ref="K11:K12"/>
    <mergeCell ref="C9:K9"/>
    <mergeCell ref="C8:K8"/>
    <mergeCell ref="P11:P12"/>
    <mergeCell ref="Q11:Q12"/>
    <mergeCell ref="D28:D29"/>
    <mergeCell ref="C28:C29"/>
    <mergeCell ref="C7:K7"/>
    <mergeCell ref="D16:D17"/>
    <mergeCell ref="D20:D22"/>
    <mergeCell ref="E28:E29"/>
  </mergeCells>
  <printOptions horizontalCentered="1" verticalCentered="1"/>
  <pageMargins left="0" right="0" top="0.74803149606299213" bottom="0.74803149606299213" header="0.31496062992125984" footer="0.31496062992125984"/>
  <pageSetup orientation="landscape" r:id="rId1"/>
  <ignoredErrors>
    <ignoredError sqref="K1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9"/>
  <sheetViews>
    <sheetView workbookViewId="0">
      <selection activeCell="H18" sqref="H18"/>
    </sheetView>
  </sheetViews>
  <sheetFormatPr baseColWidth="10" defaultRowHeight="15" x14ac:dyDescent="0.25"/>
  <cols>
    <col min="3" max="3" width="39.140625" bestFit="1" customWidth="1"/>
    <col min="4" max="4" width="14" customWidth="1"/>
    <col min="6" max="6" width="14.140625" customWidth="1"/>
  </cols>
  <sheetData>
    <row r="3" spans="3:6" s="504" customFormat="1" x14ac:dyDescent="0.25"/>
    <row r="4" spans="3:6" s="504" customFormat="1" x14ac:dyDescent="0.25"/>
    <row r="5" spans="3:6" s="504" customFormat="1" x14ac:dyDescent="0.25">
      <c r="C5" s="635" t="s">
        <v>32</v>
      </c>
      <c r="D5" s="635"/>
      <c r="E5" s="635"/>
      <c r="F5" s="635"/>
    </row>
    <row r="6" spans="3:6" x14ac:dyDescent="0.25">
      <c r="C6" s="636" t="s">
        <v>305</v>
      </c>
      <c r="D6" s="636"/>
      <c r="E6" s="636"/>
      <c r="F6" s="636"/>
    </row>
    <row r="7" spans="3:6" ht="15" customHeight="1" x14ac:dyDescent="0.25">
      <c r="C7" s="632" t="s">
        <v>34</v>
      </c>
      <c r="D7" s="609" t="s">
        <v>219</v>
      </c>
      <c r="E7" s="609" t="s">
        <v>123</v>
      </c>
      <c r="F7" s="609" t="s">
        <v>221</v>
      </c>
    </row>
    <row r="8" spans="3:6" ht="33.75" customHeight="1" x14ac:dyDescent="0.25">
      <c r="C8" s="609"/>
      <c r="D8" s="609"/>
      <c r="E8" s="609"/>
      <c r="F8" s="609"/>
    </row>
    <row r="9" spans="3:6" ht="15.75" x14ac:dyDescent="0.25">
      <c r="C9" s="351" t="s">
        <v>20</v>
      </c>
      <c r="D9" s="352"/>
      <c r="E9" s="352"/>
      <c r="F9" s="352"/>
    </row>
    <row r="10" spans="3:6" ht="15.75" x14ac:dyDescent="0.25">
      <c r="C10" s="355" t="s">
        <v>8</v>
      </c>
      <c r="D10" s="356">
        <v>149</v>
      </c>
      <c r="E10" s="356">
        <v>400</v>
      </c>
      <c r="F10" s="356">
        <v>149</v>
      </c>
    </row>
    <row r="11" spans="3:6" ht="15.75" x14ac:dyDescent="0.25">
      <c r="C11" s="359" t="s">
        <v>21</v>
      </c>
      <c r="D11" s="360"/>
      <c r="E11" s="360"/>
      <c r="F11" s="360"/>
    </row>
    <row r="12" spans="3:6" ht="15.75" x14ac:dyDescent="0.25">
      <c r="C12" s="355" t="s">
        <v>2</v>
      </c>
      <c r="D12" s="356">
        <v>2544</v>
      </c>
      <c r="E12" s="637">
        <v>8010</v>
      </c>
      <c r="F12" s="442">
        <v>2544</v>
      </c>
    </row>
    <row r="13" spans="3:6" ht="15.75" x14ac:dyDescent="0.25">
      <c r="C13" s="355" t="s">
        <v>4</v>
      </c>
      <c r="D13" s="356">
        <v>11737</v>
      </c>
      <c r="E13" s="639"/>
      <c r="F13" s="441">
        <v>11700</v>
      </c>
    </row>
    <row r="14" spans="3:6" ht="15.75" x14ac:dyDescent="0.25">
      <c r="C14" s="355" t="s">
        <v>3</v>
      </c>
      <c r="D14" s="356">
        <v>50</v>
      </c>
      <c r="E14" s="356">
        <v>0</v>
      </c>
      <c r="F14" s="356">
        <v>50</v>
      </c>
    </row>
    <row r="15" spans="3:6" ht="15.75" x14ac:dyDescent="0.25">
      <c r="C15" s="359" t="s">
        <v>24</v>
      </c>
      <c r="D15" s="360"/>
      <c r="E15" s="360"/>
      <c r="F15" s="360"/>
    </row>
    <row r="16" spans="3:6" ht="15.75" x14ac:dyDescent="0.25">
      <c r="C16" s="355" t="s">
        <v>44</v>
      </c>
      <c r="D16" s="356">
        <v>108</v>
      </c>
      <c r="E16" s="637">
        <v>430</v>
      </c>
      <c r="F16" s="637">
        <v>524</v>
      </c>
    </row>
    <row r="17" spans="3:6" ht="15.75" x14ac:dyDescent="0.25">
      <c r="C17" s="355" t="s">
        <v>15</v>
      </c>
      <c r="D17" s="356">
        <v>416</v>
      </c>
      <c r="E17" s="638"/>
      <c r="F17" s="638"/>
    </row>
    <row r="18" spans="3:6" ht="15.75" x14ac:dyDescent="0.25">
      <c r="C18" s="355" t="s">
        <v>16</v>
      </c>
      <c r="D18" s="356">
        <v>0</v>
      </c>
      <c r="E18" s="639"/>
      <c r="F18" s="639"/>
    </row>
    <row r="19" spans="3:6" x14ac:dyDescent="0.25">
      <c r="D19" s="125"/>
    </row>
  </sheetData>
  <mergeCells count="9">
    <mergeCell ref="C5:F5"/>
    <mergeCell ref="C6:F6"/>
    <mergeCell ref="E16:E18"/>
    <mergeCell ref="F16:F18"/>
    <mergeCell ref="C7:C8"/>
    <mergeCell ref="D7:D8"/>
    <mergeCell ref="E7:E8"/>
    <mergeCell ref="F7:F8"/>
    <mergeCell ref="E12:E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22</vt:i4>
      </vt:variant>
    </vt:vector>
  </HeadingPairs>
  <TitlesOfParts>
    <vt:vector size="29" baseType="lpstr">
      <vt:lpstr>Año 2022</vt:lpstr>
      <vt:lpstr>apertura</vt:lpstr>
      <vt:lpstr>Anexo 1</vt:lpstr>
      <vt:lpstr>Anexo 2</vt:lpstr>
      <vt:lpstr>Anexo 3</vt:lpstr>
      <vt:lpstr>Anexo 4</vt:lpstr>
      <vt:lpstr>Beneficiados</vt:lpstr>
      <vt:lpstr>'Año 2022'!_Toc68362146</vt:lpstr>
      <vt:lpstr>'Año 2022'!_Toc68362147</vt:lpstr>
      <vt:lpstr>'Año 2022'!_Toc68362149</vt:lpstr>
      <vt:lpstr>'Año 2022'!_Toc68362151</vt:lpstr>
      <vt:lpstr>'Año 2022'!_Toc68362153</vt:lpstr>
      <vt:lpstr>'Año 2022'!_Toc68362154</vt:lpstr>
      <vt:lpstr>'Año 2022'!_Toc68362155</vt:lpstr>
      <vt:lpstr>'Año 2022'!_Toc68362157</vt:lpstr>
      <vt:lpstr>'Año 2022'!_Toc68362158</vt:lpstr>
      <vt:lpstr>'Año 2022'!_Toc68362159</vt:lpstr>
      <vt:lpstr>'Año 2022'!_Toc68362160</vt:lpstr>
      <vt:lpstr>'Año 2022'!_Toc68362162</vt:lpstr>
      <vt:lpstr>'Año 2022'!_Toc68362163</vt:lpstr>
      <vt:lpstr>'Año 2022'!_Toc68362165</vt:lpstr>
      <vt:lpstr>'Año 2022'!_Toc68362166</vt:lpstr>
      <vt:lpstr>'Anexo 1'!_Toc68362168</vt:lpstr>
      <vt:lpstr>'Anexo 2'!_Toc68362169</vt:lpstr>
      <vt:lpstr>'Anexo 3'!_Toc68362170</vt:lpstr>
      <vt:lpstr>'Anexo 4'!_Toc68362171</vt:lpstr>
      <vt:lpstr>'Año 2022'!_Toc76995548</vt:lpstr>
      <vt:lpstr>'Año 2022'!_Toc76995549</vt:lpstr>
      <vt:lpstr>'Año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Stepan</dc:creator>
  <cp:lastModifiedBy>Erick Guillermo Peña</cp:lastModifiedBy>
  <cp:lastPrinted>2022-04-08T15:24:43Z</cp:lastPrinted>
  <dcterms:created xsi:type="dcterms:W3CDTF">2021-09-14T18:05:37Z</dcterms:created>
  <dcterms:modified xsi:type="dcterms:W3CDTF">2022-04-19T12:46:46Z</dcterms:modified>
</cp:coreProperties>
</file>