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4.xml" ContentType="application/vnd.openxmlformats-officedocument.drawing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drawings/drawing5.xml" ContentType="application/vnd.openxmlformats-officedocument.drawing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guillermo\Google Drive\transparencia\"/>
    </mc:Choice>
  </mc:AlternateContent>
  <bookViews>
    <workbookView xWindow="0" yWindow="0" windowWidth="20490" windowHeight="7455"/>
  </bookViews>
  <sheets>
    <sheet name="Datos 4to trimestre" sheetId="1" r:id="rId1"/>
    <sheet name="Anexo 1" sheetId="2" r:id="rId2"/>
    <sheet name="Anexo 2" sheetId="3" r:id="rId3"/>
    <sheet name="Anexo 3" sheetId="4" r:id="rId4"/>
    <sheet name="Anexo 4" sheetId="5" r:id="rId5"/>
    <sheet name="Enero-Dic 2021" sheetId="6" r:id="rId6"/>
  </sheets>
  <definedNames>
    <definedName name="_Toc68362146" localSheetId="0">'Datos 4to trimestre'!$B$11</definedName>
    <definedName name="_Toc68362147" localSheetId="0">'Datos 4to trimestre'!$B$12</definedName>
    <definedName name="_Toc68362149" localSheetId="0">'Datos 4to trimestre'!$B$51</definedName>
    <definedName name="_Toc68362150" localSheetId="0">'Datos 4to trimestre'!#REF!</definedName>
    <definedName name="_Toc68362151" localSheetId="0">'Datos 4to trimestre'!$B$72</definedName>
    <definedName name="_Toc68362153" localSheetId="0">'Datos 4to trimestre'!$B$87</definedName>
    <definedName name="_Toc68362154" localSheetId="0">'Datos 4to trimestre'!$B$89</definedName>
    <definedName name="_Toc68362155" localSheetId="0">'Datos 4to trimestre'!$B$118</definedName>
    <definedName name="_Toc68362157" localSheetId="0">'Datos 4to trimestre'!$B$145</definedName>
    <definedName name="_Toc68362158" localSheetId="0">'Datos 4to trimestre'!$B$146</definedName>
    <definedName name="_Toc68362159" localSheetId="0">'Datos 4to trimestre'!$B$165</definedName>
    <definedName name="_Toc68362160" localSheetId="0">'Datos 4to trimestre'!$B$180</definedName>
    <definedName name="_Toc68362162" localSheetId="0">'Datos 4to trimestre'!$B$212</definedName>
    <definedName name="_Toc68362163" localSheetId="0">'Datos 4to trimestre'!$B$214</definedName>
    <definedName name="_Toc68362165" localSheetId="0">'Datos 4to trimestre'!$B$229</definedName>
    <definedName name="_Toc68362166" localSheetId="0">'Datos 4to trimestre'!$B$231</definedName>
    <definedName name="_Toc68362168" localSheetId="1">'Anexo 1'!$C$4</definedName>
    <definedName name="_Toc68362169" localSheetId="2">'Anexo 2'!$C$2</definedName>
    <definedName name="_Toc68362170" localSheetId="3">'Anexo 3'!$C$2</definedName>
    <definedName name="_Toc68362171" localSheetId="4">'Anexo 4'!$C$2</definedName>
    <definedName name="_Toc76995548" localSheetId="0">'Datos 4to trimestre'!$B$11</definedName>
    <definedName name="_Toc76995549" localSheetId="0">'Datos 4to trimestre'!$B$12</definedName>
    <definedName name="_xlnm.Print_Area" localSheetId="3">'Anexo 3'!$B$1:$M$21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9" i="1" l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D58" i="5"/>
  <c r="D57" i="5"/>
  <c r="D56" i="5"/>
  <c r="D55" i="5"/>
  <c r="D53" i="5"/>
  <c r="D52" i="5"/>
  <c r="D51" i="5"/>
  <c r="K38" i="4"/>
  <c r="K37" i="4"/>
  <c r="H36" i="4"/>
  <c r="K36" i="4"/>
  <c r="J36" i="4"/>
  <c r="I36" i="4"/>
  <c r="G15" i="2" l="1"/>
  <c r="D217" i="1"/>
  <c r="C93" i="1"/>
  <c r="F55" i="5" l="1"/>
  <c r="F53" i="5"/>
  <c r="F51" i="5"/>
  <c r="F49" i="5"/>
  <c r="F45" i="4"/>
  <c r="E45" i="4"/>
  <c r="D45" i="4"/>
  <c r="F29" i="4"/>
  <c r="G29" i="4"/>
  <c r="C251" i="1"/>
  <c r="D237" i="1"/>
  <c r="K38" i="2" l="1"/>
  <c r="J38" i="2"/>
  <c r="D77" i="3"/>
  <c r="D47" i="3"/>
  <c r="D219" i="1"/>
  <c r="J29" i="2"/>
  <c r="K28" i="2"/>
  <c r="J28" i="2"/>
  <c r="I39" i="2"/>
  <c r="H41" i="2"/>
  <c r="I41" i="2"/>
  <c r="I35" i="2"/>
  <c r="F41" i="2"/>
  <c r="G34" i="2"/>
  <c r="K33" i="2"/>
  <c r="J33" i="2"/>
  <c r="G21" i="2"/>
  <c r="G29" i="2"/>
  <c r="K29" i="2" s="1"/>
  <c r="G24" i="2"/>
  <c r="D64" i="3"/>
  <c r="D44" i="3"/>
  <c r="D11" i="3"/>
  <c r="N24" i="6"/>
  <c r="M24" i="6"/>
  <c r="L24" i="6"/>
  <c r="N23" i="6"/>
  <c r="M23" i="6"/>
  <c r="L23" i="6"/>
  <c r="N22" i="6"/>
  <c r="M22" i="6"/>
  <c r="L22" i="6"/>
  <c r="N21" i="6"/>
  <c r="M21" i="6"/>
  <c r="L21" i="6"/>
  <c r="N20" i="6"/>
  <c r="M20" i="6"/>
  <c r="L20" i="6"/>
  <c r="N19" i="6"/>
  <c r="M19" i="6"/>
  <c r="L19" i="6"/>
  <c r="N18" i="6"/>
  <c r="M18" i="6"/>
  <c r="L18" i="6"/>
  <c r="N17" i="6"/>
  <c r="M17" i="6"/>
  <c r="L17" i="6"/>
  <c r="N16" i="6"/>
  <c r="M16" i="6"/>
  <c r="L16" i="6"/>
  <c r="N15" i="6"/>
  <c r="M15" i="6"/>
  <c r="L15" i="6"/>
  <c r="N14" i="6"/>
  <c r="M14" i="6"/>
  <c r="L14" i="6"/>
  <c r="N13" i="6"/>
  <c r="M13" i="6"/>
  <c r="L13" i="6"/>
  <c r="N12" i="6"/>
  <c r="M12" i="6"/>
  <c r="L12" i="6"/>
  <c r="N11" i="6"/>
  <c r="M11" i="6"/>
  <c r="L11" i="6"/>
  <c r="N10" i="6"/>
  <c r="M10" i="6"/>
  <c r="L10" i="6"/>
  <c r="N9" i="6"/>
  <c r="M9" i="6"/>
  <c r="L9" i="6"/>
  <c r="N8" i="6"/>
  <c r="M8" i="6"/>
  <c r="L8" i="6"/>
  <c r="N7" i="6"/>
  <c r="M7" i="6"/>
  <c r="L7" i="6"/>
  <c r="K25" i="6"/>
  <c r="J25" i="6"/>
  <c r="I25" i="6"/>
  <c r="J27" i="6" l="1"/>
  <c r="N25" i="6"/>
  <c r="G41" i="2"/>
  <c r="L25" i="6"/>
  <c r="J14" i="2"/>
  <c r="K40" i="2"/>
  <c r="J40" i="2"/>
  <c r="K39" i="2"/>
  <c r="J39" i="2"/>
  <c r="K37" i="2"/>
  <c r="J37" i="2"/>
  <c r="K36" i="2"/>
  <c r="J36" i="2"/>
  <c r="K35" i="2"/>
  <c r="J35" i="2"/>
  <c r="K34" i="2"/>
  <c r="J34" i="2"/>
  <c r="K32" i="2"/>
  <c r="J32" i="2"/>
  <c r="K31" i="2"/>
  <c r="J31" i="2"/>
  <c r="K30" i="2"/>
  <c r="J30" i="2"/>
  <c r="K27" i="2"/>
  <c r="J27" i="2"/>
  <c r="K26" i="2"/>
  <c r="J26" i="2"/>
  <c r="K16" i="2"/>
  <c r="J16" i="2"/>
  <c r="K21" i="2"/>
  <c r="J21" i="2"/>
  <c r="K20" i="2"/>
  <c r="J20" i="2"/>
  <c r="K19" i="2"/>
  <c r="J19" i="2"/>
  <c r="K18" i="2"/>
  <c r="J18" i="2"/>
  <c r="K17" i="2"/>
  <c r="J17" i="2"/>
  <c r="C103" i="1" l="1"/>
  <c r="D341" i="1"/>
  <c r="C255" i="1"/>
  <c r="C254" i="1"/>
  <c r="C253" i="1"/>
  <c r="C252" i="1"/>
  <c r="C96" i="1"/>
  <c r="C99" i="1"/>
  <c r="C92" i="1"/>
  <c r="C94" i="1"/>
  <c r="G31" i="4" l="1"/>
  <c r="G32" i="4"/>
  <c r="G33" i="4"/>
  <c r="G30" i="4"/>
  <c r="G28" i="4"/>
  <c r="G27" i="4"/>
  <c r="G18" i="4"/>
  <c r="E14" i="2"/>
  <c r="K14" i="2" s="1"/>
  <c r="C199" i="1" l="1"/>
  <c r="C203" i="1" s="1"/>
  <c r="D202" i="1" s="1"/>
  <c r="C107" i="1"/>
  <c r="C98" i="1"/>
  <c r="C97" i="1"/>
  <c r="C109" i="1" l="1"/>
  <c r="D200" i="1"/>
  <c r="D201" i="1"/>
  <c r="D198" i="1"/>
  <c r="D199" i="1"/>
  <c r="C185" i="1"/>
  <c r="D183" i="1" s="1"/>
  <c r="D184" i="1" l="1"/>
  <c r="D182" i="1"/>
  <c r="D106" i="1"/>
  <c r="D105" i="1"/>
  <c r="D104" i="1"/>
  <c r="D96" i="1"/>
  <c r="D103" i="1"/>
  <c r="D102" i="1"/>
  <c r="D101" i="1"/>
  <c r="D95" i="1"/>
  <c r="D94" i="1"/>
  <c r="D203" i="1"/>
  <c r="D185" i="1" l="1"/>
  <c r="C123" i="1"/>
  <c r="C122" i="1"/>
  <c r="D156" i="1"/>
  <c r="C156" i="1"/>
  <c r="D66" i="1"/>
  <c r="C66" i="1"/>
  <c r="C38" i="1"/>
  <c r="D37" i="1" s="1"/>
  <c r="E16" i="1"/>
  <c r="G34" i="4"/>
  <c r="G45" i="4" s="1"/>
  <c r="K32" i="4" l="1"/>
  <c r="E65" i="1"/>
  <c r="E64" i="1"/>
  <c r="E63" i="1"/>
  <c r="K33" i="4"/>
  <c r="K30" i="4"/>
  <c r="K27" i="4"/>
  <c r="K31" i="4"/>
  <c r="K29" i="4"/>
  <c r="K28" i="4"/>
  <c r="D36" i="1"/>
  <c r="E66" i="1" l="1"/>
  <c r="K34" i="4"/>
  <c r="H16" i="4"/>
  <c r="F17" i="5" s="1"/>
  <c r="H17" i="4"/>
  <c r="F18" i="5" s="1"/>
  <c r="H15" i="4"/>
  <c r="F16" i="5" s="1"/>
  <c r="H13" i="4"/>
  <c r="F14" i="5" s="1"/>
  <c r="D34" i="5" s="1"/>
  <c r="D43" i="5" s="1"/>
  <c r="H12" i="4"/>
  <c r="F13" i="5" s="1"/>
  <c r="H11" i="4"/>
  <c r="H9" i="4"/>
  <c r="F10" i="5" s="1"/>
  <c r="D33" i="5" s="1"/>
  <c r="D40" i="5" s="1"/>
  <c r="U24" i="6"/>
  <c r="U23" i="6"/>
  <c r="U22" i="6"/>
  <c r="U21" i="6"/>
  <c r="U20" i="6"/>
  <c r="U19" i="6"/>
  <c r="U18" i="6"/>
  <c r="U17" i="6"/>
  <c r="U16" i="6"/>
  <c r="U15" i="6"/>
  <c r="U14" i="6"/>
  <c r="U13" i="6"/>
  <c r="U12" i="6"/>
  <c r="U11" i="6"/>
  <c r="U10" i="6"/>
  <c r="U9" i="6"/>
  <c r="U8" i="6"/>
  <c r="U7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T7" i="6"/>
  <c r="D58" i="6"/>
  <c r="E58" i="6" s="1"/>
  <c r="S23" i="6"/>
  <c r="S22" i="6"/>
  <c r="S21" i="6"/>
  <c r="D54" i="6"/>
  <c r="E54" i="6" s="1"/>
  <c r="S19" i="6"/>
  <c r="S18" i="6"/>
  <c r="S17" i="6"/>
  <c r="D50" i="6"/>
  <c r="E50" i="6" s="1"/>
  <c r="S15" i="6"/>
  <c r="S14" i="6"/>
  <c r="S13" i="6"/>
  <c r="D46" i="6"/>
  <c r="E46" i="6" s="1"/>
  <c r="S11" i="6"/>
  <c r="S10" i="6"/>
  <c r="S9" i="6"/>
  <c r="D42" i="6"/>
  <c r="E42" i="6" s="1"/>
  <c r="D41" i="6"/>
  <c r="E41" i="6" s="1"/>
  <c r="H25" i="6"/>
  <c r="G25" i="6"/>
  <c r="F25" i="6"/>
  <c r="E25" i="6"/>
  <c r="D25" i="6"/>
  <c r="C25" i="6"/>
  <c r="K25" i="2"/>
  <c r="K23" i="2"/>
  <c r="K24" i="2"/>
  <c r="K22" i="2"/>
  <c r="K15" i="2"/>
  <c r="K41" i="2" s="1"/>
  <c r="J25" i="2"/>
  <c r="J23" i="2"/>
  <c r="J24" i="2"/>
  <c r="J22" i="2"/>
  <c r="J15" i="2"/>
  <c r="G29" i="6" l="1"/>
  <c r="D29" i="6"/>
  <c r="E30" i="6" s="1"/>
  <c r="F12" i="5"/>
  <c r="D31" i="5"/>
  <c r="D42" i="5" s="1"/>
  <c r="D32" i="5"/>
  <c r="D41" i="5" s="1"/>
  <c r="M16" i="5"/>
  <c r="U25" i="6"/>
  <c r="D43" i="6"/>
  <c r="E43" i="6" s="1"/>
  <c r="D47" i="6"/>
  <c r="E47" i="6" s="1"/>
  <c r="D51" i="6"/>
  <c r="E51" i="6" s="1"/>
  <c r="D55" i="6"/>
  <c r="E55" i="6" s="1"/>
  <c r="D44" i="6"/>
  <c r="E44" i="6" s="1"/>
  <c r="D48" i="6"/>
  <c r="E48" i="6" s="1"/>
  <c r="D52" i="6"/>
  <c r="E52" i="6" s="1"/>
  <c r="D56" i="6"/>
  <c r="E56" i="6" s="1"/>
  <c r="S7" i="6"/>
  <c r="S8" i="6"/>
  <c r="S12" i="6"/>
  <c r="S16" i="6"/>
  <c r="S20" i="6"/>
  <c r="S24" i="6"/>
  <c r="D45" i="6"/>
  <c r="E45" i="6" s="1"/>
  <c r="D49" i="6"/>
  <c r="E49" i="6" s="1"/>
  <c r="D53" i="6"/>
  <c r="E53" i="6" s="1"/>
  <c r="D57" i="6"/>
  <c r="E57" i="6" s="1"/>
  <c r="D72" i="3"/>
  <c r="D78" i="3" s="1"/>
  <c r="D80" i="3" s="1"/>
  <c r="D99" i="1"/>
  <c r="D98" i="1"/>
  <c r="D92" i="1"/>
  <c r="D93" i="1"/>
  <c r="D97" i="1"/>
  <c r="E235" i="1"/>
  <c r="H18" i="4"/>
  <c r="T25" i="6"/>
  <c r="M25" i="6"/>
  <c r="M27" i="6" s="1"/>
  <c r="M29" i="6" s="1"/>
  <c r="D100" i="1"/>
  <c r="D107" i="1"/>
  <c r="D108" i="1"/>
  <c r="D218" i="1"/>
  <c r="D216" i="1"/>
  <c r="F32" i="4"/>
  <c r="F31" i="4"/>
  <c r="F30" i="4"/>
  <c r="F27" i="4"/>
  <c r="C25" i="1"/>
  <c r="E34" i="4"/>
  <c r="D34" i="4"/>
  <c r="C302" i="1"/>
  <c r="D301" i="1" s="1"/>
  <c r="E333" i="1"/>
  <c r="H332" i="1" s="1"/>
  <c r="D333" i="1"/>
  <c r="G331" i="1" s="1"/>
  <c r="C333" i="1"/>
  <c r="C256" i="1"/>
  <c r="D252" i="1" s="1"/>
  <c r="C271" i="1"/>
  <c r="D269" i="1" s="1"/>
  <c r="C286" i="1"/>
  <c r="D282" i="1" s="1"/>
  <c r="C16" i="1"/>
  <c r="C77" i="1"/>
  <c r="C131" i="1"/>
  <c r="C170" i="1"/>
  <c r="D41" i="2"/>
  <c r="E41" i="2"/>
  <c r="K13" i="2"/>
  <c r="J13" i="2"/>
  <c r="J41" i="2" s="1"/>
  <c r="D35" i="5" l="1"/>
  <c r="D127" i="1"/>
  <c r="D128" i="1"/>
  <c r="D126" i="1"/>
  <c r="D125" i="1"/>
  <c r="D124" i="1"/>
  <c r="D129" i="1"/>
  <c r="D40" i="6"/>
  <c r="E40" i="6" s="1"/>
  <c r="S25" i="6"/>
  <c r="D109" i="1"/>
  <c r="D130" i="1"/>
  <c r="D123" i="1"/>
  <c r="D220" i="1"/>
  <c r="D168" i="1"/>
  <c r="D167" i="1"/>
  <c r="D169" i="1"/>
  <c r="E234" i="1"/>
  <c r="E236" i="1"/>
  <c r="I30" i="4"/>
  <c r="I27" i="4"/>
  <c r="I29" i="4"/>
  <c r="I31" i="4"/>
  <c r="I33" i="4"/>
  <c r="I28" i="4"/>
  <c r="I32" i="4"/>
  <c r="H32" i="4"/>
  <c r="H33" i="4"/>
  <c r="H30" i="4"/>
  <c r="H29" i="4"/>
  <c r="H27" i="4"/>
  <c r="H31" i="4"/>
  <c r="H28" i="4"/>
  <c r="D76" i="1"/>
  <c r="D75" i="1"/>
  <c r="D74" i="1"/>
  <c r="D122" i="1"/>
  <c r="D121" i="1"/>
  <c r="F330" i="1"/>
  <c r="E341" i="1"/>
  <c r="F34" i="4"/>
  <c r="D299" i="1"/>
  <c r="D300" i="1"/>
  <c r="D298" i="1"/>
  <c r="D297" i="1"/>
  <c r="D23" i="1"/>
  <c r="D24" i="1"/>
  <c r="F331" i="1"/>
  <c r="F319" i="1"/>
  <c r="F323" i="1"/>
  <c r="F327" i="1"/>
  <c r="H329" i="1"/>
  <c r="H317" i="1"/>
  <c r="H321" i="1"/>
  <c r="H325" i="1"/>
  <c r="H315" i="1"/>
  <c r="F315" i="1"/>
  <c r="H319" i="1"/>
  <c r="H323" i="1"/>
  <c r="H327" i="1"/>
  <c r="H331" i="1"/>
  <c r="F317" i="1"/>
  <c r="F321" i="1"/>
  <c r="F325" i="1"/>
  <c r="F329" i="1"/>
  <c r="G332" i="1"/>
  <c r="G318" i="1"/>
  <c r="G322" i="1"/>
  <c r="G326" i="1"/>
  <c r="G330" i="1"/>
  <c r="F316" i="1"/>
  <c r="G317" i="1"/>
  <c r="H318" i="1"/>
  <c r="F320" i="1"/>
  <c r="G321" i="1"/>
  <c r="H322" i="1"/>
  <c r="F324" i="1"/>
  <c r="G325" i="1"/>
  <c r="H326" i="1"/>
  <c r="F328" i="1"/>
  <c r="G329" i="1"/>
  <c r="H330" i="1"/>
  <c r="F332" i="1"/>
  <c r="G316" i="1"/>
  <c r="G320" i="1"/>
  <c r="G324" i="1"/>
  <c r="G328" i="1"/>
  <c r="G315" i="1"/>
  <c r="H316" i="1"/>
  <c r="F318" i="1"/>
  <c r="G319" i="1"/>
  <c r="H320" i="1"/>
  <c r="F322" i="1"/>
  <c r="G323" i="1"/>
  <c r="H324" i="1"/>
  <c r="F326" i="1"/>
  <c r="G327" i="1"/>
  <c r="H328" i="1"/>
  <c r="D253" i="1"/>
  <c r="D283" i="1"/>
  <c r="D254" i="1"/>
  <c r="D267" i="1"/>
  <c r="D284" i="1"/>
  <c r="D251" i="1"/>
  <c r="D255" i="1"/>
  <c r="D268" i="1"/>
  <c r="D281" i="1"/>
  <c r="D285" i="1"/>
  <c r="D266" i="1"/>
  <c r="D270" i="1"/>
  <c r="F18" i="4"/>
  <c r="J18" i="5"/>
  <c r="K18" i="5" s="1"/>
  <c r="Q18" i="5" s="1"/>
  <c r="J17" i="5"/>
  <c r="K17" i="5" s="1"/>
  <c r="Q17" i="5" s="1"/>
  <c r="J16" i="5"/>
  <c r="K16" i="5" s="1"/>
  <c r="Q16" i="5" s="1"/>
  <c r="D29" i="5"/>
  <c r="J13" i="5"/>
  <c r="K13" i="5" s="1"/>
  <c r="Q13" i="5" s="1"/>
  <c r="J10" i="5"/>
  <c r="D26" i="5" s="1"/>
  <c r="E18" i="4"/>
  <c r="D18" i="4"/>
  <c r="D170" i="1" l="1"/>
  <c r="E237" i="1"/>
  <c r="D256" i="1"/>
  <c r="J29" i="4"/>
  <c r="D36" i="4"/>
  <c r="G38" i="4" s="1"/>
  <c r="D77" i="1"/>
  <c r="D131" i="1"/>
  <c r="D38" i="1"/>
  <c r="J31" i="4"/>
  <c r="J30" i="4"/>
  <c r="J32" i="4"/>
  <c r="I34" i="4"/>
  <c r="M12" i="5"/>
  <c r="N12" i="5" s="1"/>
  <c r="D28" i="5" s="1"/>
  <c r="J28" i="4"/>
  <c r="J33" i="4"/>
  <c r="J27" i="4"/>
  <c r="H34" i="4"/>
  <c r="N16" i="5"/>
  <c r="D27" i="5" s="1"/>
  <c r="J14" i="5"/>
  <c r="K14" i="5" s="1"/>
  <c r="Q14" i="5" s="1"/>
  <c r="D302" i="1"/>
  <c r="G333" i="1"/>
  <c r="F333" i="1"/>
  <c r="F19" i="5"/>
  <c r="J12" i="5"/>
  <c r="K12" i="5" s="1"/>
  <c r="Q12" i="5" s="1"/>
  <c r="D286" i="1"/>
  <c r="D271" i="1"/>
  <c r="H333" i="1"/>
  <c r="E218" i="1"/>
  <c r="E217" i="1"/>
  <c r="E216" i="1"/>
  <c r="E219" i="1"/>
  <c r="D25" i="1"/>
  <c r="K10" i="5"/>
  <c r="Q10" i="5" s="1"/>
  <c r="D38" i="4" l="1"/>
  <c r="F38" i="4"/>
  <c r="E220" i="1"/>
  <c r="J34" i="4"/>
  <c r="E38" i="4"/>
  <c r="J19" i="5"/>
  <c r="K19" i="5" s="1"/>
</calcChain>
</file>

<file path=xl/sharedStrings.xml><?xml version="1.0" encoding="utf-8"?>
<sst xmlns="http://schemas.openxmlformats.org/spreadsheetml/2006/main" count="701" uniqueCount="326">
  <si>
    <t>Modalidad</t>
  </si>
  <si>
    <t>Docentes Beneficiados</t>
  </si>
  <si>
    <t>Diplomados</t>
  </si>
  <si>
    <t>EFCCE</t>
  </si>
  <si>
    <t>Talleres, congresos, cursos y seminarios</t>
  </si>
  <si>
    <t>Total</t>
  </si>
  <si>
    <r>
      <t>II</t>
    </r>
    <r>
      <rPr>
        <b/>
        <sz val="16"/>
        <rFont val="Calibri Light"/>
        <family val="2"/>
      </rPr>
      <t xml:space="preserve">.  Formación Continua: </t>
    </r>
  </si>
  <si>
    <r>
      <t>I</t>
    </r>
    <r>
      <rPr>
        <b/>
        <sz val="16"/>
        <rFont val="Calibri Light"/>
        <family val="2"/>
      </rPr>
      <t xml:space="preserve">. Formación Inicial: </t>
    </r>
  </si>
  <si>
    <t>Licenciaturas</t>
  </si>
  <si>
    <t>Áreas Formativas</t>
  </si>
  <si>
    <t>Matemática</t>
  </si>
  <si>
    <r>
      <t>Nota: Formación pedagógica transversal se refiere a programas que sus ejes formativos no entran dentro de una materia concreta y que fomentan la formación integral de la persona</t>
    </r>
    <r>
      <rPr>
        <sz val="9"/>
        <color rgb="FF000000"/>
        <rFont val="Arial"/>
        <family val="2"/>
      </rPr>
      <t>.</t>
    </r>
    <r>
      <rPr>
        <sz val="9"/>
        <color theme="1"/>
        <rFont val="Calibri"/>
        <family val="2"/>
        <scheme val="minor"/>
      </rPr>
      <t xml:space="preserve"> (vg.: genero, constrúyete a ti mismo, Jornada Extendida, entre otros)</t>
    </r>
  </si>
  <si>
    <t>** Ver clasificación de Formación Pedagógica Transversal en cuadro anexo no 2.</t>
  </si>
  <si>
    <r>
      <t>III.</t>
    </r>
    <r>
      <rPr>
        <b/>
        <sz val="16"/>
        <rFont val="Calibri Light"/>
        <family val="2"/>
      </rPr>
      <t xml:space="preserve">   Posgrado.</t>
    </r>
  </si>
  <si>
    <r>
      <t xml:space="preserve"> </t>
    </r>
    <r>
      <rPr>
        <b/>
        <sz val="13"/>
        <rFont val="Calibri Light"/>
        <family val="2"/>
      </rPr>
      <t>3.1 Beneficiarios en Especialidades, Maestrías y Doctorados.</t>
    </r>
  </si>
  <si>
    <t xml:space="preserve">Especialidades </t>
  </si>
  <si>
    <t>Maestrías</t>
  </si>
  <si>
    <t>Doctorados</t>
  </si>
  <si>
    <t>Lengua Española</t>
  </si>
  <si>
    <t>Departamento</t>
  </si>
  <si>
    <t>Formación Inicial</t>
  </si>
  <si>
    <t>Formación Continua</t>
  </si>
  <si>
    <t>Diplomados, Talleres, Congresos, Cursos y Seminarios.</t>
  </si>
  <si>
    <t>Estrategia de Formación Continua Centrada en la Escuela (EFCCE)</t>
  </si>
  <si>
    <t>Posgrado</t>
  </si>
  <si>
    <t>Especialidades, maestrías y doctorados</t>
  </si>
  <si>
    <t xml:space="preserve">Total </t>
  </si>
  <si>
    <t xml:space="preserve">Docentes </t>
  </si>
  <si>
    <t>Capacitados y Graduados</t>
  </si>
  <si>
    <t>Licenciatura</t>
  </si>
  <si>
    <r>
      <t xml:space="preserve">Diplomados, </t>
    </r>
    <r>
      <rPr>
        <sz val="12"/>
        <color theme="1"/>
        <rFont val="Calibri"/>
        <family val="2"/>
        <scheme val="minor"/>
      </rPr>
      <t>talleres, congresos, cursos y seminarios.</t>
    </r>
  </si>
  <si>
    <t>Especialidades, Maestrías y Doctorados</t>
  </si>
  <si>
    <t>INAFOCAM</t>
  </si>
  <si>
    <t>Formación Continua Talleres, Cursos y otros</t>
  </si>
  <si>
    <t>Programas</t>
  </si>
  <si>
    <t>Becarios</t>
  </si>
  <si>
    <t>TIC-Informática</t>
  </si>
  <si>
    <t xml:space="preserve">Formación Humana </t>
  </si>
  <si>
    <t>Total de Programas y Becas para docentes en servicio</t>
  </si>
  <si>
    <t>Becas otorgadas 2021</t>
  </si>
  <si>
    <t>Total general</t>
  </si>
  <si>
    <t>Ene./Marz.</t>
  </si>
  <si>
    <t>Abr./Jun.</t>
  </si>
  <si>
    <t>Jul./Sept.</t>
  </si>
  <si>
    <t>Oct./Dic.</t>
  </si>
  <si>
    <t>---</t>
  </si>
  <si>
    <t>Especialidades</t>
  </si>
  <si>
    <t>Agto.- Dic. 2020</t>
  </si>
  <si>
    <t>% Docentes Beneficiados</t>
  </si>
  <si>
    <t xml:space="preserve">% Docentes </t>
  </si>
  <si>
    <t xml:space="preserve">% </t>
  </si>
  <si>
    <t>EFCCE: Estrategia de Formación Continua Centrada en la Escuela</t>
  </si>
  <si>
    <r>
      <t>V.</t>
    </r>
    <r>
      <rPr>
        <b/>
        <sz val="16"/>
        <rFont val="Calibri Light"/>
        <family val="2"/>
      </rPr>
      <t xml:space="preserve"> Programas de Formación Inicial, Formación Continua y Posgrado Concluidos</t>
    </r>
  </si>
  <si>
    <r>
      <t>IV</t>
    </r>
    <r>
      <rPr>
        <b/>
        <sz val="16"/>
        <rFont val="Calibri Light"/>
        <family val="2"/>
      </rPr>
      <t xml:space="preserve"> Programas de Formación Inicial, Formación Continua y Posgrado</t>
    </r>
  </si>
  <si>
    <t xml:space="preserve">TOTAL </t>
  </si>
  <si>
    <t>M O D A L I D A D E S</t>
  </si>
  <si>
    <t>Áreas Curriculares</t>
  </si>
  <si>
    <t xml:space="preserve">     RELACIÓN DE PROGRAMAS FORMATIVOS POR ÁREAS CURRICULARES, OFERTADOS PARA DOCENTES EN SERVICIO</t>
  </si>
  <si>
    <r>
      <t>Anexo No.1</t>
    </r>
    <r>
      <rPr>
        <b/>
        <sz val="12"/>
        <rFont val="Calibri"/>
        <family val="2"/>
      </rPr>
      <t xml:space="preserve">   </t>
    </r>
    <r>
      <rPr>
        <b/>
        <sz val="12"/>
        <rFont val="Calibri Light"/>
        <family val="2"/>
      </rPr>
      <t>Relación de Programas Formativos por Áreas Curriculares</t>
    </r>
  </si>
  <si>
    <t xml:space="preserve">     RELACIÓN DE LA FORMACIÓN PEDAGÓGICA TRANSVERSAL OFERTADOS A DOCENTES EN SERVICIO</t>
  </si>
  <si>
    <t>Anexo No.2 .    Áreas Transversales</t>
  </si>
  <si>
    <t>Talleres, Congresos, Cursos y Seminarios</t>
  </si>
  <si>
    <t>Modalidades</t>
  </si>
  <si>
    <t>Acumulado por trimestre, año 2021</t>
  </si>
  <si>
    <t>Anexo No.3   Datos Acumulados por trimestre, año 2021</t>
  </si>
  <si>
    <t>Total de Becas Otorgadas a Docentes en servicio, por Modalidad</t>
  </si>
  <si>
    <t>Anexo No.4     Datos Acumulados durante el periodo Agosto 2020 – septiembre 2021</t>
  </si>
  <si>
    <t> ---</t>
  </si>
  <si>
    <t>--- </t>
  </si>
  <si>
    <t>Metas del periodo 2021-2024</t>
  </si>
  <si>
    <t>Becas Otorgadas por Año</t>
  </si>
  <si>
    <t>Comparativo de metas 2021-2024, Acumulados del Año 2020 y 2021</t>
  </si>
  <si>
    <t>% Logrado vs Meta</t>
  </si>
  <si>
    <t>Total general de Becas Otorgadas</t>
  </si>
  <si>
    <t>Becas Otorgadas</t>
  </si>
  <si>
    <t>Eje</t>
  </si>
  <si>
    <t>Becas Otorgadas - Formación Inicial</t>
  </si>
  <si>
    <t>Becas Otorgadas - Posgrado</t>
  </si>
  <si>
    <t>Metropolitana</t>
  </si>
  <si>
    <t>Sur</t>
  </si>
  <si>
    <t>Este</t>
  </si>
  <si>
    <t>Norte</t>
  </si>
  <si>
    <t>Nordeste</t>
  </si>
  <si>
    <t>% Docentes-Becas Otorgadas</t>
  </si>
  <si>
    <t>Inicial</t>
  </si>
  <si>
    <t>Continua</t>
  </si>
  <si>
    <t>Planificación y Gestión Educativa</t>
  </si>
  <si>
    <t>Artes y Educación Intepersonal</t>
  </si>
  <si>
    <t>01 BARAHONA</t>
  </si>
  <si>
    <t>02 SAN JUAN DE LA MAGUANA</t>
  </si>
  <si>
    <t>03 AZUA</t>
  </si>
  <si>
    <t>04 SAN CRISTOBAL</t>
  </si>
  <si>
    <t>05 SAN PEDRO DE MACORIS</t>
  </si>
  <si>
    <t>06 LA VEGA</t>
  </si>
  <si>
    <t>07 SAN FRANCISCO DE MACORIS</t>
  </si>
  <si>
    <t>08 SANTIAGO</t>
  </si>
  <si>
    <t>09 MAO</t>
  </si>
  <si>
    <t>10 SANTO DOMINGO</t>
  </si>
  <si>
    <t>11 PUERTO PLATA</t>
  </si>
  <si>
    <t>12 HIGUEY</t>
  </si>
  <si>
    <t>13 MONTE CRISTI</t>
  </si>
  <si>
    <t>14 NAGUA</t>
  </si>
  <si>
    <t>15 SANTO DOMINGO</t>
  </si>
  <si>
    <t>16 COTUI</t>
  </si>
  <si>
    <t>17 MONTE PLATA</t>
  </si>
  <si>
    <t>18 BAHORUCO</t>
  </si>
  <si>
    <t>FUENTE: Datos nómina MINERD.</t>
  </si>
  <si>
    <t>* incluye docentes en áreas adminisrativa, excepto la Sede Central del Minerd</t>
  </si>
  <si>
    <t>Regional</t>
  </si>
  <si>
    <t>Personal Docente Enero 2021</t>
  </si>
  <si>
    <t>% Docentes Becados</t>
  </si>
  <si>
    <t>Formación Inicial - Licenciaturas</t>
  </si>
  <si>
    <t>Formación Cont.- Diplomados</t>
  </si>
  <si>
    <t>Formación Cont.- Talleres, congresos, cursos y seminarios</t>
  </si>
  <si>
    <t>Formación Cont.- EFCCE</t>
  </si>
  <si>
    <t>Posgrado - Especialidades</t>
  </si>
  <si>
    <t>Posgrado - Maestrías</t>
  </si>
  <si>
    <t>Posgrado - Doctorados</t>
  </si>
  <si>
    <r>
      <t>VI</t>
    </r>
    <r>
      <rPr>
        <b/>
        <sz val="16"/>
        <rFont val="Calibri Light"/>
        <family val="2"/>
      </rPr>
      <t xml:space="preserve"> Becas Otorgadas por Eje y tipo de Programa de Formación (Inicial, Continua y Posgrado)</t>
    </r>
  </si>
  <si>
    <r>
      <t>VII</t>
    </r>
    <r>
      <rPr>
        <b/>
        <sz val="16"/>
        <rFont val="Calibri Light"/>
        <family val="2"/>
      </rPr>
      <t xml:space="preserve"> Becas Otorgadas por Regional y tipo de Programa de Formación (Inicial, Continua y Posgrado)</t>
    </r>
  </si>
  <si>
    <t>% Docentes Becados según Población de Docentes, por Regional</t>
  </si>
  <si>
    <t>Inglés</t>
  </si>
  <si>
    <t>Artes y Educación</t>
  </si>
  <si>
    <t>Gestión Administrativa y Pedagógica</t>
  </si>
  <si>
    <t>Educación Física</t>
  </si>
  <si>
    <t>Educación Inclusiva</t>
  </si>
  <si>
    <t>Estrategia (EFCCE)</t>
  </si>
  <si>
    <t>Maestrias</t>
  </si>
  <si>
    <t>Nota: Para el programa de Formación Continua se incluyeron 224 docentes correspondientes al trimestre abril-junio 2021</t>
  </si>
  <si>
    <t xml:space="preserve">Becas Otorgadas por Programa </t>
  </si>
  <si>
    <t>FUENTE: Datos nómina MINERD, Enero 2021</t>
  </si>
  <si>
    <t>FUENTE: Datos nómina MINERD, Enero 2021.</t>
  </si>
  <si>
    <t>Meta 2021</t>
  </si>
  <si>
    <t>Programa Formación Inicial</t>
  </si>
  <si>
    <t>Diplomados y Talleres, congresos, cursos y seminarios</t>
  </si>
  <si>
    <t>POSGRADO</t>
  </si>
  <si>
    <t>DIPLOMADOS Y TALLERES</t>
  </si>
  <si>
    <t>TOTAL DIPLOMADOS Y TALLERES</t>
  </si>
  <si>
    <t>TOTAL POSGRADO</t>
  </si>
  <si>
    <t>INICIAL</t>
  </si>
  <si>
    <t>Total Licenciaturas</t>
  </si>
  <si>
    <t>Total Diplomados</t>
  </si>
  <si>
    <t>Total Estrategia (EFCCE)</t>
  </si>
  <si>
    <t>Total Talleres, Congresos, Cursos y Seminarios</t>
  </si>
  <si>
    <t>Total Maestrías</t>
  </si>
  <si>
    <t>Total general  de la formación pedagógica transversal</t>
  </si>
  <si>
    <t>Becas Otorgadas por Programa trimestre julio-septiembre 2021</t>
  </si>
  <si>
    <t>Becas Otorgadas por Programa periodo enero-junio 2021</t>
  </si>
  <si>
    <t>Nota 1: Esta distribución no contiene las 3,250 becas otorgadas del programa de formación del INAIPI.</t>
  </si>
  <si>
    <t>Nota 2: Esta distribución no contiene las 35 becas del doctorado.</t>
  </si>
  <si>
    <t>Total de becas a Septiembre 2021 sería 46,776 (43,491 + 3250 + 35)</t>
  </si>
  <si>
    <t>Becas Otorgadas por Programa periodo enero-septiembre 2021</t>
  </si>
  <si>
    <t>Fuente: Departamento de Planificación y Desarrollo</t>
  </si>
  <si>
    <t>Total de Becas Otorgadas, enero-sept 2021</t>
  </si>
  <si>
    <t xml:space="preserve"> Becas Otorgadas</t>
  </si>
  <si>
    <t>1.1 Beneficiarios en apertura de programas, período octubre-diciembre 2021.</t>
  </si>
  <si>
    <t>2.1 Beneficiarios en aperturas de programas del período octubre-diciembre 2021.</t>
  </si>
  <si>
    <t>2.2 Diplomados y Talleres por Áreas Curriculares, periodo octubre-diciembre  2021.</t>
  </si>
  <si>
    <t xml:space="preserve"> TRIMESTRE OCTUBRE - DICIEMBRE, AÑO 2021</t>
  </si>
  <si>
    <t>% Becas otorgadas 2021</t>
  </si>
  <si>
    <t>Tabla No.1: Total Docentes Becados por Regional por Programa de Formación y Capacitación, período enero-diciembre 2021.</t>
  </si>
  <si>
    <t>Tabla No.2 % de Docentes Becados según Población de Docentes del MINERD, por Regional, período enero-diciembre 2021.</t>
  </si>
  <si>
    <t>Becas Otorgadas por Programa periodo enero-diciembre 2021</t>
  </si>
  <si>
    <t>Periodo enero-diciembre 2021</t>
  </si>
  <si>
    <t xml:space="preserve">1.1.1  Total Bahilleres Becados de Licenciaturas vs Meta del trimestre, periodo octubre-diciembre  2021 </t>
  </si>
  <si>
    <t>META</t>
  </si>
  <si>
    <t xml:space="preserve">1.1.3  Distribución de bachilleres becados en el programa de licenciaturas del Departamento de Formación Inicial por Area Formativa, periodo octubre-diciembre  2021 </t>
  </si>
  <si>
    <t xml:space="preserve">1.1.2  Programas de licenciaturas aperturados en el Departamento de Formación Inicial por Area Formativa, periodo octubre-diciembre  2021 </t>
  </si>
  <si>
    <t>Meta</t>
  </si>
  <si>
    <t>2.2.1  Total Docentes Becados en  Diplomados según Áreas Formativas, período octubre-diciembre  2021.</t>
  </si>
  <si>
    <t>2.2.2  Total Docentes Becados por Área Formativa (Talleres, Congresos, Cursos y Seminarios), periodo octubre-diciembre 2021.</t>
  </si>
  <si>
    <t>Tabla 1.</t>
  </si>
  <si>
    <t>Tabla 2.</t>
  </si>
  <si>
    <t>Tabla 3.</t>
  </si>
  <si>
    <t>Tabla 4.</t>
  </si>
  <si>
    <t>Tabla 5.</t>
  </si>
  <si>
    <t>Tabla 6.</t>
  </si>
  <si>
    <t>Tabla 7.</t>
  </si>
  <si>
    <t>3.1.1 Total Docentes Becados en Posgrado según modalidad, período octubre-diciembre  2021.</t>
  </si>
  <si>
    <t xml:space="preserve">2.1.1 Total Docentes Becados vs Meta del Trimestre octubre-diciembre  2021 </t>
  </si>
  <si>
    <t xml:space="preserve">2.1.2 Total Docentes Becados por modalidad (Diplomados, Talleres, Congresos, Cursos y Seminarios), periodo octubre-diciembre  2021 </t>
  </si>
  <si>
    <t>Tabla 9.</t>
  </si>
  <si>
    <t>3.1.2 Total Docentes Becados en Posgrado según modalidad, período octubre-diciembre  2021.</t>
  </si>
  <si>
    <t>Tabla 10.</t>
  </si>
  <si>
    <t>Tabla 11.</t>
  </si>
  <si>
    <t>Tabla 12.</t>
  </si>
  <si>
    <t>Tabla No 3.1.3: Total Docentes Becados de Posgrado en Especialidad,  según Área Formativa, período octubre-diciembre  2021.</t>
  </si>
  <si>
    <t>Tabla No 3.1.4: Total Docentes Becados de Posgrado  en Maestrías, según Área Formativa, período octubre-diciembre  2021.</t>
  </si>
  <si>
    <t>Tabla No.4.1 Total Docentes Becados en Programas Formativos por Departamento, período octubre-diciembre  2021.</t>
  </si>
  <si>
    <t>Tabla 14.</t>
  </si>
  <si>
    <t>Tabla No.5.1 Total Docentes Becados que concluyeron Programas Formativos, por departamento, período octubre-diciembre  2021.</t>
  </si>
  <si>
    <t>Tabla 15.</t>
  </si>
  <si>
    <t>Tabla 16.</t>
  </si>
  <si>
    <t>Tabla No.6.1: Total Docentes Becados por Eje Geográfico, período octubre-diciembre  2021.</t>
  </si>
  <si>
    <t>Tabla 17.</t>
  </si>
  <si>
    <t>Tabla No. 6.2 Docentes Becados en el Programa de Formación Inicial, por Eje Geográfico, período octubre-diciembre  2021.</t>
  </si>
  <si>
    <t xml:space="preserve">Total Becas Otorgadas </t>
  </si>
  <si>
    <t>Becas Otorgadas - Formación Continua</t>
  </si>
  <si>
    <t>Tabla 16.1.</t>
  </si>
  <si>
    <t>Tabla 16.2.</t>
  </si>
  <si>
    <t>Tabla 16.3.</t>
  </si>
  <si>
    <t>Tabla No.6.3 Docentes Becados en el Programa de Formación Continua, por Eje Geográfico, período octubre-diciembre  2021.</t>
  </si>
  <si>
    <t>Tabla No.6.4 Docentes Becados en Programa de Posgrado, por Eje Geográfico, período octubre-diciembre  2021.</t>
  </si>
  <si>
    <t>Tabla No.7.1 Total Docentes Becados por Regional y Programa de Formación, período octubre-diciembre  2021.</t>
  </si>
  <si>
    <t>Tabla No.7.2  % Docentes Becados según Población de Docentes del MINERD, por Regional, período octubre-diciembre  2021.</t>
  </si>
  <si>
    <t>Tabla 17.1</t>
  </si>
  <si>
    <t>Total de Becas Otorgadas, Trimestre Oct-Dic 2021</t>
  </si>
  <si>
    <t>Tabla 19</t>
  </si>
  <si>
    <t>Tabla 18</t>
  </si>
  <si>
    <t>Educación Online</t>
  </si>
  <si>
    <t>Gestión de la Educación</t>
  </si>
  <si>
    <t>Desarrollo sostenible</t>
  </si>
  <si>
    <t>GeoGebra</t>
  </si>
  <si>
    <t>Educación Artística</t>
  </si>
  <si>
    <t>Curriculo y Desarrollo de Aprendizaje</t>
  </si>
  <si>
    <t>Educación Física y Deporte</t>
  </si>
  <si>
    <t>Currículo, Instrucción y Tecnología</t>
  </si>
  <si>
    <t>Apertura del diplomado Integración de la Metodologia STEM en la Educación Primaria y Secundaria</t>
  </si>
  <si>
    <t>Diplomado Educación Inclusiva y Atención a la Diversidad</t>
  </si>
  <si>
    <t>Diplomado Tecnologia de la Informacion en el Proceso de Enseñanza Aprendizaje Docente Virtual</t>
  </si>
  <si>
    <t xml:space="preserve">Diplomado en Neurodidáctica creando Escuela del Futuro </t>
  </si>
  <si>
    <t>Apertura del diplomado “Diseñar y Gestionar el Acompañamiento a Distancia y Virtual en los Centros Educativos”</t>
  </si>
  <si>
    <t>Apertura del Diplomado Atención a la Diversidad, Respuesta a las Necesidades Educativas Especiales</t>
  </si>
  <si>
    <t>Apertura del Diplomado Certificacion Docente Innovador Aula Innovadora</t>
  </si>
  <si>
    <t>Apertura del Diplomado en Manejo de Prácticas para el Uso de Laboratorios de Ciencias para el Nivel Secundario</t>
  </si>
  <si>
    <t>Diplomado: Competencias de Educacion Artistitica en el Marco del Aprendizaje Virtual</t>
  </si>
  <si>
    <t>Apertura del diplomado “Estrategias de producción escrita para textos expositivos y argumentativos”</t>
  </si>
  <si>
    <t>Apertura Formación Metodológica, acompañamiento docente y supervisión educativa.</t>
  </si>
  <si>
    <t>Apertura Diplomado en Integración de las Nuevas Tecnologías de la Información y de la Comunicación como Apoyo a la Planificación y Gestión de la Educación Técnico Profesional</t>
  </si>
  <si>
    <t>Apertura Diplomado Educación en Valores para la Paz y el Desarrollo Integral</t>
  </si>
  <si>
    <t>Apertura Diplomado en Formación Integral Humana y Religiosa</t>
  </si>
  <si>
    <t>Apertura Diplomado Metodología de la Enseñanza de la Educación Artística</t>
  </si>
  <si>
    <t>Apertura Diplomado Experiencias Lúdicas en el Nivel Inicial</t>
  </si>
  <si>
    <t>Apertura del "III Congreso Nacional e Internacional Ecología y Minería</t>
  </si>
  <si>
    <t>Apertura del Seminario Educar para la Felicidad</t>
  </si>
  <si>
    <t>Taller Formas Creativas y Gamificadas de la Educacción Online</t>
  </si>
  <si>
    <t>Apertura  del Fórum Internacional de Creatividad para el Desarrollo Sostenible,</t>
  </si>
  <si>
    <t>Apertura del Taller Rol del Orientador y Psicólogo en el Centro Educativo</t>
  </si>
  <si>
    <t>Apertura Taller Legislación Educativa</t>
  </si>
  <si>
    <t>Apertura Taller GeoGebra</t>
  </si>
  <si>
    <t>Apertura Taller Leer y Aprender con Periódicos (Estuche de Prensa LEA)</t>
  </si>
  <si>
    <t>Apertura Seminario de Educación y Evaluación del Aprendizaje en Tiempos de Pandemia</t>
  </si>
  <si>
    <t>Maestría en Currículo y Desarrollo del Aprendizaje</t>
  </si>
  <si>
    <t>Maestría en Ciencias con Especialidad en Currículo, Instrucción y Tecnología</t>
  </si>
  <si>
    <t>Maestría en Lingüística Aplicada
a la Lengua Española</t>
  </si>
  <si>
    <t xml:space="preserve"> Maestría en Artes y Educación
Intrapersonal</t>
  </si>
  <si>
    <t>Especialidad en Eduación Inclusiva para Estudiantes con Discapacidad</t>
  </si>
  <si>
    <t>Maestría en Educación Física y Deporte</t>
  </si>
  <si>
    <t>Especialidad en Género y Política de Igualdad en Educación</t>
  </si>
  <si>
    <t>Formación Humana</t>
  </si>
  <si>
    <t>Desarrollo Sostenible</t>
  </si>
  <si>
    <t>Becas Otorgadas por Programa trimestre octubre-diciembre 2021</t>
  </si>
  <si>
    <t>Becas Otorgadas por Programa         enero-diciembre 2021</t>
  </si>
  <si>
    <t>Ener- Dic. 2021</t>
  </si>
  <si>
    <t xml:space="preserve">Biología </t>
  </si>
  <si>
    <t>Programas aperturados</t>
  </si>
  <si>
    <t>Neurociencia cognitiva y pedagógica</t>
  </si>
  <si>
    <t>Atención a la primera infancia</t>
  </si>
  <si>
    <t>Educación civica y Ciudadana</t>
  </si>
  <si>
    <t>Docente Virtual</t>
  </si>
  <si>
    <t>Ciencias de la Naturaleza</t>
  </si>
  <si>
    <t>Innova en Educación más alla de la Pandemia</t>
  </si>
  <si>
    <t>Trastornos Cognitivos</t>
  </si>
  <si>
    <t>Neurociencia Cognitiva</t>
  </si>
  <si>
    <t>Docencia Virtual</t>
  </si>
  <si>
    <t>Neurodidácica</t>
  </si>
  <si>
    <t>Atención a la Primera Infancia</t>
  </si>
  <si>
    <t>Enseñanza de la Química</t>
  </si>
  <si>
    <t>Liderazgo y Habilidades Directivas</t>
  </si>
  <si>
    <t>Genero y Politica de Igualdad</t>
  </si>
  <si>
    <t>Educación Inclusiva para estudiantes con Discapacidad</t>
  </si>
  <si>
    <t>Química, EBC</t>
  </si>
  <si>
    <t>Neurociencia Cognitiva y Pedagógica</t>
  </si>
  <si>
    <t>Educación civica y ciudadana</t>
  </si>
  <si>
    <t>Neurodidáctica</t>
  </si>
  <si>
    <t>Innova en Educación más allá de la Pandemia</t>
  </si>
  <si>
    <t>Diferencia</t>
  </si>
  <si>
    <t>Biologia orientada a la Educación Secundaria</t>
  </si>
  <si>
    <t>Matemática orientada a la Educación Secundaria</t>
  </si>
  <si>
    <t>Estrategia de Formación Docente situada para el área de Inglés, Bachilleres Bilingues Productivos</t>
  </si>
  <si>
    <t>Apertura del Diplomado Enseñanza de la Química, EBC</t>
  </si>
  <si>
    <t>Apertura Diplomado Herramientas Tecnológicas aplicadas a la Enseñanza de las Matemáticas</t>
  </si>
  <si>
    <t>Apertura Diplomado Liderazgo y Habilidades Directivas</t>
  </si>
  <si>
    <t>Fortalecimiento de las capacidades instaladas en Alfabetización Inicial, Lengua Española y Matemáticas</t>
  </si>
  <si>
    <t>Apertura del Diplomado Neurociencia Cognitiva y Pedagógica</t>
  </si>
  <si>
    <t>Apertura del Diplomado Dirección y Gerencia de Organizaciones Educativas en el Sector Público</t>
  </si>
  <si>
    <t>Apertura del Diplomado en Atención a la Primera Infancia</t>
  </si>
  <si>
    <t>Apertura del Diplomado en Educación Cívica y Ciudadana</t>
  </si>
  <si>
    <t>Apertura del Diplomado "Docente Virtual"</t>
  </si>
  <si>
    <t>Apertura del Diplomado Matemática en el contexto para el Nivel Secundario</t>
  </si>
  <si>
    <t>Diplomado Utlización de Laboratorio de Ciencias de la Naturaleza como Recursos de Apoyo Pedagógicos</t>
  </si>
  <si>
    <t>Diplomado Transformación Digital y Gestión Escolar hacia la Educación Inclusiva</t>
  </si>
  <si>
    <t>Apertura Diplomado en Atención a la Primera Infancia</t>
  </si>
  <si>
    <t>XXX Congreso Internacional Aprendo 2021 "Innovar en Educación más allá de la Pandemia"</t>
  </si>
  <si>
    <t>Seminario Trastornos Cognitivos</t>
  </si>
  <si>
    <t>Apertura seminario virtual "Entendiendo el cerebro que lee y escribe desde la Neurociencia Cognitiva"</t>
  </si>
  <si>
    <t>Taller Herramientas para la Docencia Virtual</t>
  </si>
  <si>
    <t>Conferencia Neurodidáctica Creando Escuela del Futuro</t>
  </si>
  <si>
    <t>Formación Básica en  Atención a la Primera Infancia</t>
  </si>
  <si>
    <t>Total Maestrias y Especialidades</t>
  </si>
  <si>
    <t>Total  Especialidades</t>
  </si>
  <si>
    <t>Integracion a la Metodología STEM</t>
  </si>
  <si>
    <t>Docente Innovdor-aula</t>
  </si>
  <si>
    <t>TIC´s Educación OnLine</t>
  </si>
  <si>
    <t>Especialidad en Gestión de Centro Educativo</t>
  </si>
  <si>
    <t>Gestión de Centro Educativo</t>
  </si>
  <si>
    <t>Nota: Esta distribución no incluye los 80 becados de Posgrado, correspondiente a Estrategia debido a que el INAIPI no ha remitido el listado de distribución.  Total sería 361 + 80 = 441</t>
  </si>
  <si>
    <t>Logrado 2021</t>
  </si>
  <si>
    <t>% Logrado vs Meta, 2021</t>
  </si>
  <si>
    <t>Nota: Esta distribución no incluye los 80 becados de Posgrado, correspondiente a Estrategia debido a que el INAIPI no ha remitido el listado de distribución.  Total sería 31,287 + 80 =  31,367</t>
  </si>
  <si>
    <t>Programación Iconografía y Robótica Educativa</t>
  </si>
  <si>
    <t>Instituto Nacional de Formación y Capacitación del Magisterio</t>
  </si>
  <si>
    <t xml:space="preserve">Resumen Estadístico
Formación y Desarrollo Profesional de Docentes
Octubre – Diciembre 2021
</t>
  </si>
  <si>
    <t>En el trimestre octubre-diciembre 2021, se otorgaron 32 becas para la licenciatura en educación, específicamente en las áreas de Biología y Matemáticas.  Los beneficiados correspondieron al eje metropolitano, distribuyéndose en 16 bachilleres para la regional 10 y 15 (Santo Domingo II y III), respectivamente.</t>
  </si>
  <si>
    <t>Para el trimestre octubre-diciembre 2021, el Departamento de Formación Continua otorgó 30, 894 becas para diplomados, talleres-congresos-cursos-seminarios y EFCCE (Estrategia de Formación Continua Centrada en la Escuela).  A continuación, se presenta la distribución de las becas:</t>
  </si>
  <si>
    <t>El mayor porcentaje de docentes becados corresponde a los 21,863 talleres, congresos, cursos y seminarios que representan un 70.8% del total de becados en formación continua; 8,991 becados en diplomados con un 29.1% y 40 becas para la EFCCE (Estrategia de Formación Continua Centrada en la Escuela) representando un 0.1% del total de continua.</t>
  </si>
  <si>
    <t>El Departamento de Formación Continua otorgó el mayor porcentaje de becas para diplomados en el área formativa de Tics Informática, con un 29% (2,634 becados), siguiendo con Planificación y Gestión Educativa con un 22% (1,996 becados).  Las demás áreas formativas estuvieron por debajo del 10%.</t>
  </si>
  <si>
    <t xml:space="preserve">El Departamento de Formación Continua muestra que el mayor porcentaje de becas conferidas para talleres, congresos, cursos y seminarios estuvieron focalizadas en las áreas formativas de Innova en Educación pos-Pandemia con un 37% (8,000 becados), Neuro didáctica 15% (3,200), Atención a la Primera Infancia 13% (2,900), Neurociencia Cognitiva, 12% (2,563) y Trastornos Cognitivos con un 11% (2,360).   </t>
  </si>
  <si>
    <t>En el Departamento de Posgrado, para este período, se realizaron 6 aperturas de programas de maestrías y 3 de especialidades, becando a 441 docentes.</t>
  </si>
  <si>
    <t xml:space="preserve">Observamos, que el 61.5% (271) de los docentes becados correspondió a maestrías, el 38.5% (170) a especialidades. </t>
  </si>
  <si>
    <t>Para este trimestre, se observa que el Departamento de Posgrado emitió becas para diversas áreas formativas, concentrándose en la capacitación de docentes en currículo y desarrollo de aprendizaje con un 29.9% (81 becados), 21.4% en currículo e instrucción y tecnología (58). Siguiendo la distribución en el área de educación física y deporte con 17.7% (48), lengua española 15.9% (43); artes y educación 15.1% (41).</t>
  </si>
  <si>
    <t>Se observa que el INAFOCAM, a través de los departamentos académicos de la Dirección de Formación y Desarrollo Profesional otorgó un total de 31,367 becas a docentes.  Distribuyéndose de la siguiente manera: el 98.49% (30,894) de los docentes becados correspondieron a programas de Formación Continua (diplomados, talleres, congresos, cursos y seminarios, EFCCE), el 1.41% (441) a los Programas de Posgrado (especialidades, maestrías y doctorados) y el 0.10% (32) a la formación inicial.</t>
  </si>
  <si>
    <t>El total de docentes que concluyeron la formación para este trimestre ascendió a 34,151, distribuidos de la siguiente manera: Posgrado con un total de 340 docentes, representando el 1.0% del total graduado; en Formación Continua un total de 33,648 docentes, representando el 98.5%, y en formación inicial un total de 163, representado el 0.48%.</t>
  </si>
  <si>
    <t>Se observa que el INAFOCAM, a través de la Dirección de Formación y Desarrollo Profesional para el periodo enero-diciembre otorgó un total de 73,935 becas a docentes.  Destacándose que el 5% (3,456) de los docentes becados correspondieron al 1er trimestre enero-marzo; el 30% (22,503) al 2do trimestre abril-junio; el 22% (16,609) al 3er trimestre julio-septiembre; y el 4to trimestre fue de 42% (29,661), mostrando este último periodo la mayor cantidad de becas otorgadas.</t>
  </si>
  <si>
    <t>Para este periodo octubre-diciembre, se destaca que el Departamento de Formación Continua lidera la capacitación de docentes, obteniendo el 98% de los becados en diplomados, talleres, congresos, cursos y seminarios; en el 1er, 2do y 3er trimestre con un 80%, 96% y 93%, respectivamente.</t>
  </si>
  <si>
    <t>Para el periodo enero-diciembre 2021, es importante destacar que la Dirección de Formación y Desarrollo Profesional logró de manera general el 92% del cumplimiento según las metas establecidas para dicho periodo.  Se resalta que el Departamento de Posgrado superó la meta en un 21% por encima de lo planificado. El Departamento de Formación Continua logró un 96% para diplomados y talleres, y un 89% para EFCCE, promediando un logro de un 92.5%.  El Departamento de Inicial obtuvo el menor logro del año, presentado un 63% de la meta establecida.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</si>
</sst>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-* #,##0_-;\-* #,##0_-;_-* &quot;-&quot;??_-;_-@_-"/>
    <numFmt numFmtId="166" formatCode="0_ ;\-0\ "/>
    <numFmt numFmtId="167" formatCode="0.0%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name val="Algerian"/>
      <family val="5"/>
    </font>
    <font>
      <b/>
      <sz val="16"/>
      <name val="Calibri Light"/>
      <family val="2"/>
    </font>
    <font>
      <b/>
      <sz val="13"/>
      <name val="Calibri Light"/>
      <family val="2"/>
    </font>
    <font>
      <sz val="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2"/>
      <name val="Calibri Light"/>
      <family val="2"/>
    </font>
    <font>
      <sz val="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13"/>
      <name val="Calibri Light"/>
      <family val="2"/>
    </font>
    <font>
      <sz val="3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 Light"/>
      <family val="2"/>
    </font>
    <font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2"/>
      <name val="Calibri Light"/>
      <family val="2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2"/>
      <name val="Calibri Light"/>
      <family val="2"/>
    </font>
    <font>
      <i/>
      <sz val="11"/>
      <color theme="1"/>
      <name val="Calibri"/>
      <family val="2"/>
      <scheme val="minor"/>
    </font>
    <font>
      <i/>
      <sz val="11"/>
      <name val="Calibri Light"/>
      <family val="2"/>
    </font>
    <font>
      <b/>
      <i/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B6E1E7"/>
        <bgColor indexed="64"/>
      </patternFill>
    </fill>
    <fill>
      <patternFill patternType="solid">
        <fgColor rgb="FFC1EDFC"/>
        <bgColor indexed="64"/>
      </patternFill>
    </fill>
    <fill>
      <patternFill patternType="solid">
        <fgColor rgb="FFB3CCFF"/>
        <bgColor indexed="64"/>
      </patternFill>
    </fill>
    <fill>
      <patternFill patternType="solid">
        <fgColor rgb="FFC0CF3A"/>
        <bgColor indexed="64"/>
      </patternFill>
    </fill>
    <fill>
      <patternFill patternType="solid">
        <fgColor rgb="FFFAFD7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0000"/>
        <bgColor indexed="64"/>
      </patternFill>
    </fill>
  </fills>
  <borders count="10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5B9BD5"/>
      </left>
      <right style="medium">
        <color rgb="FF5B9BD5"/>
      </right>
      <top style="medium">
        <color rgb="FF5B9BD5"/>
      </top>
      <bottom/>
      <diagonal/>
    </border>
    <border>
      <left style="medium">
        <color rgb="FF5B9BD5"/>
      </left>
      <right style="medium">
        <color rgb="FF5B9BD5"/>
      </right>
      <top/>
      <bottom style="medium">
        <color rgb="FF5B9BD5"/>
      </bottom>
      <diagonal/>
    </border>
    <border>
      <left/>
      <right style="medium">
        <color rgb="FF5B9BD5"/>
      </right>
      <top style="medium">
        <color rgb="FF5B9BD5"/>
      </top>
      <bottom style="medium">
        <color rgb="FF5B9BD5"/>
      </bottom>
      <diagonal/>
    </border>
    <border>
      <left/>
      <right/>
      <top style="medium">
        <color rgb="FF5B9BD5"/>
      </top>
      <bottom style="medium">
        <color rgb="FF5B9BD5"/>
      </bottom>
      <diagonal/>
    </border>
    <border>
      <left/>
      <right style="medium">
        <color rgb="FF5B9BD5"/>
      </right>
      <top/>
      <bottom style="medium">
        <color rgb="FF5B9BD5"/>
      </bottom>
      <diagonal/>
    </border>
    <border>
      <left style="medium">
        <color rgb="FF5B9BD5"/>
      </left>
      <right/>
      <top style="medium">
        <color rgb="FF5B9BD5"/>
      </top>
      <bottom style="medium">
        <color rgb="FF5B9BD5"/>
      </bottom>
      <diagonal/>
    </border>
    <border>
      <left style="medium">
        <color rgb="FF5B9BD5"/>
      </left>
      <right style="medium">
        <color rgb="FF5B9BD5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rgb="FF5B9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B0F0"/>
      </left>
      <right style="medium">
        <color rgb="FF5B9BD5"/>
      </right>
      <top style="medium">
        <color rgb="FF5B9BD5"/>
      </top>
      <bottom/>
      <diagonal/>
    </border>
    <border>
      <left style="thin">
        <color rgb="FF00B0F0"/>
      </left>
      <right style="medium">
        <color rgb="FF5B9BD5"/>
      </right>
      <top/>
      <bottom style="medium">
        <color rgb="FF5B9BD5"/>
      </bottom>
      <diagonal/>
    </border>
    <border>
      <left/>
      <right style="thin">
        <color rgb="FF00B0F0"/>
      </right>
      <top style="medium">
        <color rgb="FF5B9BD5"/>
      </top>
      <bottom style="medium">
        <color rgb="FF5B9BD5"/>
      </bottom>
      <diagonal/>
    </border>
    <border>
      <left style="medium">
        <color rgb="FF5B9BD5"/>
      </left>
      <right style="thin">
        <color rgb="FF00B0F0"/>
      </right>
      <top style="medium">
        <color rgb="FF5B9BD5"/>
      </top>
      <bottom style="medium">
        <color rgb="FF5B9BD5"/>
      </bottom>
      <diagonal/>
    </border>
    <border>
      <left style="thin">
        <color rgb="FF00B0F0"/>
      </left>
      <right style="thin">
        <color rgb="FF00B0F0"/>
      </right>
      <top style="medium">
        <color rgb="FF5B9BD5"/>
      </top>
      <bottom style="medium">
        <color rgb="FF5B9BD5"/>
      </bottom>
      <diagonal/>
    </border>
    <border>
      <left style="thin">
        <color rgb="FF00B0F0"/>
      </left>
      <right style="thin">
        <color rgb="FF00B0F0"/>
      </right>
      <top/>
      <bottom style="medium">
        <color rgb="FF5B9BD5"/>
      </bottom>
      <diagonal/>
    </border>
    <border>
      <left style="medium">
        <color rgb="FF5B9BD5"/>
      </left>
      <right/>
      <top/>
      <bottom style="medium">
        <color rgb="FF5B9BD5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5B9BD5"/>
      </left>
      <right/>
      <top/>
      <bottom/>
      <diagonal/>
    </border>
    <border>
      <left/>
      <right/>
      <top/>
      <bottom style="medium">
        <color rgb="FF00B0F0"/>
      </bottom>
      <diagonal/>
    </border>
    <border>
      <left style="medium">
        <color rgb="FF00B0F0"/>
      </left>
      <right/>
      <top/>
      <bottom/>
      <diagonal/>
    </border>
    <border>
      <left/>
      <right/>
      <top style="medium">
        <color rgb="FF00B0F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00B0F0"/>
      </left>
      <right style="medium">
        <color rgb="FF5B9BD5"/>
      </right>
      <top style="medium">
        <color rgb="FF00B0F0"/>
      </top>
      <bottom style="thin">
        <color indexed="64"/>
      </bottom>
      <diagonal/>
    </border>
    <border>
      <left style="medium">
        <color rgb="FF00B0F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B0F0"/>
      </right>
      <top/>
      <bottom/>
      <diagonal/>
    </border>
    <border>
      <left style="medium">
        <color rgb="FF00B0F0"/>
      </left>
      <right style="thin">
        <color indexed="64"/>
      </right>
      <top style="thin">
        <color indexed="64"/>
      </top>
      <bottom style="medium">
        <color rgb="FF00B0F0"/>
      </bottom>
      <diagonal/>
    </border>
    <border>
      <left style="medium">
        <color rgb="FF00B0F0"/>
      </left>
      <right style="thin">
        <color indexed="64"/>
      </right>
      <top/>
      <bottom style="thin">
        <color indexed="64"/>
      </bottom>
      <diagonal/>
    </border>
    <border>
      <left style="medium">
        <color rgb="FF00B0F0"/>
      </left>
      <right style="medium">
        <color rgb="FF5B9BD5"/>
      </right>
      <top style="thin">
        <color indexed="64"/>
      </top>
      <bottom style="medium">
        <color rgb="FF00B0F0"/>
      </bottom>
      <diagonal/>
    </border>
    <border>
      <left style="medium">
        <color rgb="FF00B0F0"/>
      </left>
      <right style="thin">
        <color indexed="64"/>
      </right>
      <top style="medium">
        <color rgb="FF00B0F0"/>
      </top>
      <bottom style="medium">
        <color rgb="FF00B0F0"/>
      </bottom>
      <diagonal/>
    </border>
    <border>
      <left style="thin">
        <color indexed="64"/>
      </left>
      <right style="medium">
        <color rgb="FF00B0F0"/>
      </right>
      <top style="medium">
        <color rgb="FF00B0F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6">
    <xf numFmtId="0" fontId="0" fillId="0" borderId="0" xfId="0"/>
    <xf numFmtId="0" fontId="2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2" fillId="4" borderId="11" xfId="0" applyFont="1" applyFill="1" applyBorder="1" applyAlignment="1">
      <alignment horizontal="center" vertical="center" wrapText="1"/>
    </xf>
    <xf numFmtId="0" fontId="22" fillId="5" borderId="12" xfId="0" applyFont="1" applyFill="1" applyBorder="1" applyAlignment="1">
      <alignment horizontal="center" vertical="center" wrapText="1"/>
    </xf>
    <xf numFmtId="0" fontId="22" fillId="5" borderId="11" xfId="0" applyFont="1" applyFill="1" applyBorder="1" applyAlignment="1">
      <alignment horizontal="center" vertical="center" wrapText="1"/>
    </xf>
    <xf numFmtId="0" fontId="22" fillId="6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3" fillId="4" borderId="11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0" fontId="0" fillId="0" borderId="0" xfId="0" applyBorder="1"/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vertical="center"/>
    </xf>
    <xf numFmtId="0" fontId="2" fillId="2" borderId="2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0" fontId="29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31" fillId="0" borderId="0" xfId="0" applyFont="1" applyAlignment="1">
      <alignment vertical="center"/>
    </xf>
    <xf numFmtId="0" fontId="31" fillId="0" borderId="0" xfId="0" applyFont="1" applyFill="1" applyAlignment="1">
      <alignment vertical="center"/>
    </xf>
    <xf numFmtId="0" fontId="0" fillId="0" borderId="0" xfId="0" applyFill="1"/>
    <xf numFmtId="0" fontId="32" fillId="0" borderId="0" xfId="0" applyFont="1" applyAlignment="1">
      <alignment horizontal="center" vertical="center" wrapText="1"/>
    </xf>
    <xf numFmtId="165" fontId="3" fillId="7" borderId="4" xfId="1" applyNumberFormat="1" applyFont="1" applyFill="1" applyBorder="1" applyAlignment="1">
      <alignment horizontal="center" vertical="center" wrapText="1"/>
    </xf>
    <xf numFmtId="0" fontId="33" fillId="3" borderId="22" xfId="0" applyFont="1" applyFill="1" applyBorder="1" applyAlignment="1">
      <alignment vertical="center" wrapText="1"/>
    </xf>
    <xf numFmtId="3" fontId="33" fillId="3" borderId="22" xfId="0" applyNumberFormat="1" applyFont="1" applyFill="1" applyBorder="1" applyAlignment="1">
      <alignment horizontal="center" vertical="center"/>
    </xf>
    <xf numFmtId="0" fontId="33" fillId="3" borderId="19" xfId="0" applyFont="1" applyFill="1" applyBorder="1" applyAlignment="1">
      <alignment vertical="center"/>
    </xf>
    <xf numFmtId="0" fontId="33" fillId="3" borderId="22" xfId="0" applyFont="1" applyFill="1" applyBorder="1" applyAlignment="1">
      <alignment horizontal="center" vertical="center" wrapText="1"/>
    </xf>
    <xf numFmtId="3" fontId="33" fillId="3" borderId="22" xfId="0" applyNumberFormat="1" applyFont="1" applyFill="1" applyBorder="1" applyAlignment="1">
      <alignment horizontal="center" vertical="center" wrapText="1"/>
    </xf>
    <xf numFmtId="0" fontId="33" fillId="3" borderId="22" xfId="0" applyFont="1" applyFill="1" applyBorder="1" applyAlignment="1">
      <alignment horizontal="center" vertical="center"/>
    </xf>
    <xf numFmtId="166" fontId="33" fillId="3" borderId="22" xfId="1" applyNumberFormat="1" applyFont="1" applyFill="1" applyBorder="1" applyAlignment="1">
      <alignment horizontal="center" vertical="center" wrapText="1"/>
    </xf>
    <xf numFmtId="0" fontId="33" fillId="2" borderId="19" xfId="0" applyFont="1" applyFill="1" applyBorder="1" applyAlignment="1">
      <alignment vertical="center"/>
    </xf>
    <xf numFmtId="0" fontId="33" fillId="2" borderId="19" xfId="0" applyFont="1" applyFill="1" applyBorder="1" applyAlignment="1">
      <alignment horizontal="left" vertical="center"/>
    </xf>
    <xf numFmtId="0" fontId="33" fillId="2" borderId="19" xfId="0" applyFont="1" applyFill="1" applyBorder="1" applyAlignment="1">
      <alignment horizontal="left" vertical="center" wrapText="1"/>
    </xf>
    <xf numFmtId="0" fontId="27" fillId="0" borderId="19" xfId="0" applyFont="1" applyBorder="1" applyAlignment="1">
      <alignment horizontal="right" vertical="center"/>
    </xf>
    <xf numFmtId="0" fontId="27" fillId="0" borderId="19" xfId="0" applyFont="1" applyFill="1" applyBorder="1" applyAlignment="1">
      <alignment horizontal="right" vertical="center"/>
    </xf>
    <xf numFmtId="0" fontId="33" fillId="2" borderId="23" xfId="0" applyFont="1" applyFill="1" applyBorder="1" applyAlignment="1">
      <alignment horizontal="center" vertical="center" wrapText="1"/>
    </xf>
    <xf numFmtId="0" fontId="33" fillId="2" borderId="21" xfId="0" applyFont="1" applyFill="1" applyBorder="1" applyAlignment="1">
      <alignment horizontal="center" vertical="center" wrapText="1"/>
    </xf>
    <xf numFmtId="0" fontId="33" fillId="2" borderId="20" xfId="0" applyFont="1" applyFill="1" applyBorder="1" applyAlignment="1">
      <alignment horizontal="center" vertical="center" wrapText="1"/>
    </xf>
    <xf numFmtId="9" fontId="33" fillId="3" borderId="22" xfId="2" applyFont="1" applyFill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3" fontId="4" fillId="2" borderId="23" xfId="0" applyNumberFormat="1" applyFont="1" applyFill="1" applyBorder="1" applyAlignment="1">
      <alignment horizontal="center" vertical="center" wrapText="1"/>
    </xf>
    <xf numFmtId="3" fontId="4" fillId="2" borderId="21" xfId="0" applyNumberFormat="1" applyFont="1" applyFill="1" applyBorder="1" applyAlignment="1">
      <alignment horizontal="center" vertical="center" wrapText="1"/>
    </xf>
    <xf numFmtId="3" fontId="4" fillId="2" borderId="20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3" fontId="4" fillId="0" borderId="22" xfId="0" applyNumberFormat="1" applyFont="1" applyFill="1" applyBorder="1" applyAlignment="1">
      <alignment horizontal="center" vertical="center" wrapText="1"/>
    </xf>
    <xf numFmtId="10" fontId="4" fillId="0" borderId="22" xfId="2" applyNumberFormat="1" applyFont="1" applyBorder="1" applyAlignment="1">
      <alignment horizontal="center" vertical="center" wrapText="1"/>
    </xf>
    <xf numFmtId="0" fontId="33" fillId="3" borderId="23" xfId="0" applyFont="1" applyFill="1" applyBorder="1" applyAlignment="1">
      <alignment vertical="center" wrapText="1"/>
    </xf>
    <xf numFmtId="0" fontId="33" fillId="3" borderId="21" xfId="0" applyFont="1" applyFill="1" applyBorder="1" applyAlignment="1">
      <alignment vertical="center" wrapText="1"/>
    </xf>
    <xf numFmtId="0" fontId="4" fillId="2" borderId="23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22" fillId="4" borderId="11" xfId="0" applyFont="1" applyFill="1" applyBorder="1" applyAlignment="1">
      <alignment horizontal="center" vertical="center" wrapText="1"/>
    </xf>
    <xf numFmtId="9" fontId="0" fillId="0" borderId="35" xfId="0" applyNumberFormat="1" applyBorder="1"/>
    <xf numFmtId="0" fontId="36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37" fillId="0" borderId="4" xfId="0" applyFont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3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/>
    </xf>
    <xf numFmtId="0" fontId="38" fillId="0" borderId="0" xfId="0" applyFont="1" applyFill="1"/>
    <xf numFmtId="0" fontId="39" fillId="0" borderId="0" xfId="0" applyFont="1" applyFill="1"/>
    <xf numFmtId="0" fontId="23" fillId="4" borderId="15" xfId="0" applyFont="1" applyFill="1" applyBorder="1" applyAlignment="1">
      <alignment horizontal="center" vertical="center" wrapText="1"/>
    </xf>
    <xf numFmtId="0" fontId="23" fillId="4" borderId="4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9" fillId="0" borderId="39" xfId="0" applyFont="1" applyBorder="1" applyAlignment="1">
      <alignment vertical="center" wrapText="1"/>
    </xf>
    <xf numFmtId="0" fontId="40" fillId="0" borderId="16" xfId="0" applyFont="1" applyBorder="1" applyAlignment="1">
      <alignment vertical="center" wrapText="1"/>
    </xf>
    <xf numFmtId="0" fontId="0" fillId="0" borderId="0" xfId="0" applyAlignment="1">
      <alignment horizontal="left" indent="1"/>
    </xf>
    <xf numFmtId="3" fontId="0" fillId="0" borderId="0" xfId="0" applyNumberFormat="1"/>
    <xf numFmtId="0" fontId="2" fillId="0" borderId="45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8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3" fontId="33" fillId="0" borderId="0" xfId="0" applyNumberFormat="1" applyFont="1" applyFill="1" applyBorder="1" applyAlignment="1">
      <alignment horizontal="center" vertical="center"/>
    </xf>
    <xf numFmtId="3" fontId="32" fillId="7" borderId="0" xfId="0" applyNumberFormat="1" applyFont="1" applyFill="1"/>
    <xf numFmtId="9" fontId="2" fillId="0" borderId="51" xfId="2" applyFont="1" applyBorder="1" applyAlignment="1">
      <alignment horizontal="center"/>
    </xf>
    <xf numFmtId="9" fontId="2" fillId="0" borderId="52" xfId="2" applyFont="1" applyBorder="1" applyAlignment="1">
      <alignment horizontal="center"/>
    </xf>
    <xf numFmtId="0" fontId="0" fillId="0" borderId="9" xfId="0" applyFont="1" applyFill="1" applyBorder="1" applyAlignment="1">
      <alignment vertical="center"/>
    </xf>
    <xf numFmtId="9" fontId="0" fillId="0" borderId="1" xfId="2" applyFont="1" applyBorder="1" applyAlignment="1">
      <alignment horizontal="center"/>
    </xf>
    <xf numFmtId="9" fontId="2" fillId="2" borderId="1" xfId="2" applyFont="1" applyFill="1" applyBorder="1" applyAlignment="1">
      <alignment horizontal="center"/>
    </xf>
    <xf numFmtId="165" fontId="0" fillId="0" borderId="0" xfId="0" applyNumberFormat="1"/>
    <xf numFmtId="0" fontId="41" fillId="5" borderId="12" xfId="0" applyFont="1" applyFill="1" applyBorder="1" applyAlignment="1">
      <alignment horizontal="center" vertical="center" wrapText="1"/>
    </xf>
    <xf numFmtId="0" fontId="41" fillId="5" borderId="11" xfId="0" applyFont="1" applyFill="1" applyBorder="1" applyAlignment="1">
      <alignment horizontal="center" vertical="center" wrapText="1"/>
    </xf>
    <xf numFmtId="167" fontId="4" fillId="0" borderId="22" xfId="2" applyNumberFormat="1" applyFont="1" applyBorder="1" applyAlignment="1">
      <alignment horizontal="center" vertical="center" wrapText="1"/>
    </xf>
    <xf numFmtId="9" fontId="0" fillId="0" borderId="0" xfId="2" applyFont="1"/>
    <xf numFmtId="0" fontId="19" fillId="0" borderId="13" xfId="0" applyFont="1" applyBorder="1" applyAlignment="1">
      <alignment vertical="center" wrapText="1"/>
    </xf>
    <xf numFmtId="0" fontId="40" fillId="2" borderId="54" xfId="0" applyFont="1" applyFill="1" applyBorder="1" applyAlignment="1">
      <alignment horizontal="center" vertical="center" wrapText="1"/>
    </xf>
    <xf numFmtId="0" fontId="40" fillId="2" borderId="55" xfId="0" applyFont="1" applyFill="1" applyBorder="1" applyAlignment="1">
      <alignment horizontal="center" vertical="center" wrapText="1"/>
    </xf>
    <xf numFmtId="0" fontId="22" fillId="2" borderId="55" xfId="0" applyFont="1" applyFill="1" applyBorder="1" applyAlignment="1">
      <alignment horizontal="center" vertical="center" wrapText="1"/>
    </xf>
    <xf numFmtId="0" fontId="2" fillId="9" borderId="28" xfId="0" applyFont="1" applyFill="1" applyBorder="1" applyAlignment="1">
      <alignment horizontal="left"/>
    </xf>
    <xf numFmtId="3" fontId="2" fillId="9" borderId="51" xfId="0" applyNumberFormat="1" applyFont="1" applyFill="1" applyBorder="1"/>
    <xf numFmtId="9" fontId="2" fillId="2" borderId="4" xfId="2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9" fontId="0" fillId="0" borderId="4" xfId="2" applyFont="1" applyFill="1" applyBorder="1" applyAlignment="1">
      <alignment horizontal="center" vertical="center" wrapText="1"/>
    </xf>
    <xf numFmtId="9" fontId="2" fillId="2" borderId="3" xfId="2" applyFont="1" applyFill="1" applyBorder="1" applyAlignment="1">
      <alignment horizontal="center" vertical="center" wrapText="1"/>
    </xf>
    <xf numFmtId="9" fontId="0" fillId="0" borderId="3" xfId="2" applyFont="1" applyFill="1" applyBorder="1" applyAlignment="1">
      <alignment horizontal="center" vertical="center" wrapText="1"/>
    </xf>
    <xf numFmtId="0" fontId="42" fillId="5" borderId="11" xfId="0" applyFont="1" applyFill="1" applyBorder="1" applyAlignment="1">
      <alignment horizontal="center" vertical="center" wrapText="1"/>
    </xf>
    <xf numFmtId="9" fontId="0" fillId="0" borderId="0" xfId="2" applyFont="1" applyAlignment="1">
      <alignment horizontal="center"/>
    </xf>
    <xf numFmtId="0" fontId="43" fillId="5" borderId="12" xfId="0" applyFont="1" applyFill="1" applyBorder="1" applyAlignment="1">
      <alignment horizontal="center" vertical="center" wrapText="1"/>
    </xf>
    <xf numFmtId="0" fontId="43" fillId="5" borderId="11" xfId="0" applyFont="1" applyFill="1" applyBorder="1" applyAlignment="1">
      <alignment horizontal="center" vertical="center" wrapText="1"/>
    </xf>
    <xf numFmtId="0" fontId="43" fillId="5" borderId="4" xfId="0" applyFont="1" applyFill="1" applyBorder="1" applyAlignment="1">
      <alignment horizontal="center" vertical="center" wrapText="1"/>
    </xf>
    <xf numFmtId="0" fontId="43" fillId="5" borderId="14" xfId="0" applyFont="1" applyFill="1" applyBorder="1" applyAlignment="1">
      <alignment horizontal="center" vertical="center" wrapText="1"/>
    </xf>
    <xf numFmtId="0" fontId="43" fillId="5" borderId="15" xfId="0" applyFont="1" applyFill="1" applyBorder="1" applyAlignment="1">
      <alignment horizontal="center" vertical="center" wrapText="1"/>
    </xf>
    <xf numFmtId="0" fontId="43" fillId="5" borderId="6" xfId="0" applyFont="1" applyFill="1" applyBorder="1" applyAlignment="1">
      <alignment horizontal="center" vertical="center" wrapText="1"/>
    </xf>
    <xf numFmtId="0" fontId="43" fillId="5" borderId="2" xfId="0" applyFont="1" applyFill="1" applyBorder="1" applyAlignment="1">
      <alignment horizontal="center" vertical="center" wrapText="1"/>
    </xf>
    <xf numFmtId="0" fontId="43" fillId="5" borderId="25" xfId="0" applyFont="1" applyFill="1" applyBorder="1" applyAlignment="1">
      <alignment horizontal="center" vertical="center" wrapText="1"/>
    </xf>
    <xf numFmtId="0" fontId="43" fillId="6" borderId="11" xfId="0" applyFont="1" applyFill="1" applyBorder="1" applyAlignment="1">
      <alignment horizontal="center" vertical="center" wrapText="1"/>
    </xf>
    <xf numFmtId="0" fontId="43" fillId="6" borderId="14" xfId="0" applyFont="1" applyFill="1" applyBorder="1" applyAlignment="1">
      <alignment horizontal="center" vertical="center" wrapText="1"/>
    </xf>
    <xf numFmtId="0" fontId="43" fillId="6" borderId="1" xfId="0" applyFont="1" applyFill="1" applyBorder="1" applyAlignment="1">
      <alignment horizontal="center" vertical="center" wrapText="1"/>
    </xf>
    <xf numFmtId="0" fontId="43" fillId="6" borderId="40" xfId="0" applyFont="1" applyFill="1" applyBorder="1" applyAlignment="1">
      <alignment horizontal="center" vertical="center" wrapText="1"/>
    </xf>
    <xf numFmtId="165" fontId="3" fillId="7" borderId="6" xfId="1" applyNumberFormat="1" applyFont="1" applyFill="1" applyBorder="1" applyAlignment="1">
      <alignment horizontal="center" vertical="center" wrapText="1"/>
    </xf>
    <xf numFmtId="0" fontId="44" fillId="3" borderId="22" xfId="0" applyFont="1" applyFill="1" applyBorder="1" applyAlignment="1">
      <alignment vertical="center" wrapText="1"/>
    </xf>
    <xf numFmtId="0" fontId="44" fillId="3" borderId="21" xfId="0" applyFont="1" applyFill="1" applyBorder="1" applyAlignment="1">
      <alignment vertical="center" wrapText="1"/>
    </xf>
    <xf numFmtId="0" fontId="38" fillId="2" borderId="21" xfId="0" applyFont="1" applyFill="1" applyBorder="1" applyAlignment="1">
      <alignment horizontal="center" vertical="center"/>
    </xf>
    <xf numFmtId="9" fontId="0" fillId="0" borderId="47" xfId="2" applyFont="1" applyBorder="1" applyAlignment="1">
      <alignment horizontal="center"/>
    </xf>
    <xf numFmtId="9" fontId="0" fillId="0" borderId="42" xfId="2" applyFont="1" applyBorder="1" applyAlignment="1">
      <alignment horizontal="center"/>
    </xf>
    <xf numFmtId="9" fontId="0" fillId="0" borderId="44" xfId="2" applyFont="1" applyBorder="1" applyAlignment="1">
      <alignment horizontal="center"/>
    </xf>
    <xf numFmtId="0" fontId="19" fillId="0" borderId="1" xfId="0" applyFont="1" applyBorder="1" applyAlignment="1">
      <alignment vertical="center" wrapText="1"/>
    </xf>
    <xf numFmtId="165" fontId="0" fillId="0" borderId="0" xfId="1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9" fontId="2" fillId="0" borderId="1" xfId="2" applyFont="1" applyBorder="1" applyAlignment="1">
      <alignment horizontal="center"/>
    </xf>
    <xf numFmtId="9" fontId="2" fillId="8" borderId="53" xfId="2" applyFont="1" applyFill="1" applyBorder="1" applyAlignment="1">
      <alignment horizontal="center"/>
    </xf>
    <xf numFmtId="0" fontId="13" fillId="0" borderId="0" xfId="0" applyFont="1" applyAlignment="1">
      <alignment horizontal="left" indent="1"/>
    </xf>
    <xf numFmtId="0" fontId="45" fillId="0" borderId="0" xfId="0" applyFont="1" applyAlignment="1">
      <alignment vertical="center"/>
    </xf>
    <xf numFmtId="167" fontId="0" fillId="0" borderId="1" xfId="2" applyNumberFormat="1" applyFont="1" applyBorder="1" applyAlignment="1">
      <alignment horizontal="center"/>
    </xf>
    <xf numFmtId="167" fontId="0" fillId="0" borderId="4" xfId="2" applyNumberFormat="1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right" vertical="center"/>
    </xf>
    <xf numFmtId="9" fontId="0" fillId="0" borderId="0" xfId="0" applyNumberFormat="1" applyBorder="1"/>
    <xf numFmtId="10" fontId="0" fillId="0" borderId="0" xfId="0" applyNumberFormat="1" applyBorder="1"/>
    <xf numFmtId="0" fontId="27" fillId="0" borderId="41" xfId="0" applyFont="1" applyBorder="1" applyAlignment="1">
      <alignment horizontal="right" vertical="center"/>
    </xf>
    <xf numFmtId="0" fontId="0" fillId="0" borderId="41" xfId="0" applyBorder="1" applyAlignment="1">
      <alignment horizontal="right"/>
    </xf>
    <xf numFmtId="9" fontId="0" fillId="0" borderId="56" xfId="0" applyNumberFormat="1" applyBorder="1"/>
    <xf numFmtId="0" fontId="27" fillId="0" borderId="41" xfId="0" applyFont="1" applyFill="1" applyBorder="1" applyAlignment="1">
      <alignment horizontal="right" vertical="center" wrapText="1"/>
    </xf>
    <xf numFmtId="0" fontId="27" fillId="0" borderId="43" xfId="0" applyFont="1" applyFill="1" applyBorder="1" applyAlignment="1">
      <alignment horizontal="right" vertical="center"/>
    </xf>
    <xf numFmtId="165" fontId="0" fillId="0" borderId="42" xfId="1" applyNumberFormat="1" applyFont="1" applyBorder="1"/>
    <xf numFmtId="165" fontId="0" fillId="0" borderId="44" xfId="1" applyNumberFormat="1" applyFont="1" applyBorder="1"/>
    <xf numFmtId="165" fontId="2" fillId="0" borderId="0" xfId="0" applyNumberFormat="1" applyFont="1"/>
    <xf numFmtId="166" fontId="34" fillId="3" borderId="22" xfId="1" applyNumberFormat="1" applyFont="1" applyFill="1" applyBorder="1" applyAlignment="1">
      <alignment horizontal="center" vertical="center" wrapText="1"/>
    </xf>
    <xf numFmtId="0" fontId="34" fillId="2" borderId="21" xfId="0" applyFont="1" applyFill="1" applyBorder="1" applyAlignment="1">
      <alignment horizontal="center" vertical="center" wrapText="1"/>
    </xf>
    <xf numFmtId="3" fontId="34" fillId="3" borderId="2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7" fontId="0" fillId="0" borderId="4" xfId="2" applyNumberFormat="1" applyFont="1" applyFill="1" applyBorder="1" applyAlignment="1">
      <alignment horizontal="center" vertical="center" wrapText="1"/>
    </xf>
    <xf numFmtId="0" fontId="40" fillId="2" borderId="32" xfId="0" applyFont="1" applyFill="1" applyBorder="1" applyAlignment="1">
      <alignment horizontal="center" vertical="center" wrapText="1"/>
    </xf>
    <xf numFmtId="3" fontId="2" fillId="9" borderId="28" xfId="0" applyNumberFormat="1" applyFont="1" applyFill="1" applyBorder="1"/>
    <xf numFmtId="3" fontId="2" fillId="0" borderId="57" xfId="0" applyNumberFormat="1" applyFont="1" applyBorder="1"/>
    <xf numFmtId="3" fontId="2" fillId="0" borderId="58" xfId="0" applyNumberFormat="1" applyFont="1" applyBorder="1"/>
    <xf numFmtId="3" fontId="2" fillId="0" borderId="59" xfId="0" applyNumberFormat="1" applyFont="1" applyBorder="1"/>
    <xf numFmtId="0" fontId="40" fillId="2" borderId="9" xfId="0" applyFont="1" applyFill="1" applyBorder="1" applyAlignment="1">
      <alignment horizontal="center" vertical="center" wrapText="1"/>
    </xf>
    <xf numFmtId="3" fontId="2" fillId="8" borderId="1" xfId="0" applyNumberFormat="1" applyFont="1" applyFill="1" applyBorder="1"/>
    <xf numFmtId="1" fontId="0" fillId="0" borderId="60" xfId="0" applyNumberFormat="1" applyFill="1" applyBorder="1"/>
    <xf numFmtId="1" fontId="0" fillId="0" borderId="3" xfId="0" applyNumberFormat="1" applyFill="1" applyBorder="1"/>
    <xf numFmtId="1" fontId="0" fillId="0" borderId="0" xfId="0" applyNumberFormat="1"/>
    <xf numFmtId="0" fontId="2" fillId="0" borderId="32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 wrapText="1"/>
    </xf>
    <xf numFmtId="3" fontId="2" fillId="0" borderId="0" xfId="0" applyNumberFormat="1" applyFont="1"/>
    <xf numFmtId="1" fontId="0" fillId="0" borderId="0" xfId="0" applyNumberForma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33" fillId="3" borderId="48" xfId="0" applyFont="1" applyFill="1" applyBorder="1" applyAlignment="1">
      <alignment vertical="center"/>
    </xf>
    <xf numFmtId="0" fontId="33" fillId="3" borderId="43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vertical="center" wrapText="1"/>
    </xf>
    <xf numFmtId="3" fontId="35" fillId="0" borderId="0" xfId="0" applyNumberFormat="1" applyFont="1" applyFill="1" applyBorder="1" applyAlignment="1">
      <alignment horizontal="center" vertical="center"/>
    </xf>
    <xf numFmtId="0" fontId="33" fillId="3" borderId="65" xfId="0" applyFont="1" applyFill="1" applyBorder="1" applyAlignment="1">
      <alignment vertical="center" wrapText="1"/>
    </xf>
    <xf numFmtId="9" fontId="2" fillId="0" borderId="68" xfId="2" applyFont="1" applyBorder="1" applyAlignment="1">
      <alignment horizontal="center"/>
    </xf>
    <xf numFmtId="9" fontId="39" fillId="0" borderId="1" xfId="2" applyFont="1" applyBorder="1" applyAlignment="1">
      <alignment horizontal="center"/>
    </xf>
    <xf numFmtId="0" fontId="33" fillId="3" borderId="49" xfId="0" applyFont="1" applyFill="1" applyBorder="1" applyAlignment="1">
      <alignment horizontal="center" vertical="center" wrapText="1"/>
    </xf>
    <xf numFmtId="0" fontId="44" fillId="3" borderId="50" xfId="0" applyFont="1" applyFill="1" applyBorder="1" applyAlignment="1">
      <alignment horizontal="center" vertical="center" wrapText="1"/>
    </xf>
    <xf numFmtId="3" fontId="2" fillId="0" borderId="56" xfId="0" applyNumberFormat="1" applyFont="1" applyBorder="1" applyAlignment="1">
      <alignment horizontal="center"/>
    </xf>
    <xf numFmtId="3" fontId="2" fillId="0" borderId="44" xfId="0" applyNumberFormat="1" applyFont="1" applyBorder="1" applyAlignment="1">
      <alignment horizontal="center"/>
    </xf>
    <xf numFmtId="0" fontId="13" fillId="0" borderId="0" xfId="0" applyFont="1"/>
    <xf numFmtId="0" fontId="15" fillId="0" borderId="0" xfId="0" applyFont="1"/>
    <xf numFmtId="9" fontId="0" fillId="2" borderId="1" xfId="0" applyNumberFormat="1" applyFill="1" applyBorder="1" applyAlignment="1">
      <alignment horizontal="center"/>
    </xf>
    <xf numFmtId="165" fontId="2" fillId="2" borderId="1" xfId="0" applyNumberFormat="1" applyFont="1" applyFill="1" applyBorder="1" applyAlignment="1"/>
    <xf numFmtId="165" fontId="2" fillId="2" borderId="26" xfId="1" applyNumberFormat="1" applyFont="1" applyFill="1" applyBorder="1" applyAlignment="1">
      <alignment horizontal="left" vertical="center" wrapText="1"/>
    </xf>
    <xf numFmtId="167" fontId="2" fillId="2" borderId="1" xfId="2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3" fontId="2" fillId="7" borderId="53" xfId="0" applyNumberFormat="1" applyFont="1" applyFill="1" applyBorder="1"/>
    <xf numFmtId="0" fontId="19" fillId="0" borderId="13" xfId="0" applyFont="1" applyBorder="1" applyAlignment="1">
      <alignment vertical="center" wrapText="1"/>
    </xf>
    <xf numFmtId="165" fontId="0" fillId="0" borderId="3" xfId="1" applyNumberFormat="1" applyFont="1" applyFill="1" applyBorder="1" applyAlignment="1">
      <alignment horizontal="center" vertical="center" wrapText="1"/>
    </xf>
    <xf numFmtId="165" fontId="2" fillId="2" borderId="26" xfId="1" applyNumberFormat="1" applyFont="1" applyFill="1" applyBorder="1" applyAlignment="1">
      <alignment horizontal="center" vertical="center" wrapText="1"/>
    </xf>
    <xf numFmtId="165" fontId="39" fillId="2" borderId="26" xfId="1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right" vertical="center" wrapText="1"/>
    </xf>
    <xf numFmtId="165" fontId="0" fillId="0" borderId="26" xfId="1" applyNumberFormat="1" applyFont="1" applyFill="1" applyBorder="1" applyAlignment="1">
      <alignment horizontal="right" vertical="center" wrapText="1"/>
    </xf>
    <xf numFmtId="165" fontId="0" fillId="0" borderId="26" xfId="1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9" fontId="0" fillId="0" borderId="0" xfId="2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0" fontId="2" fillId="2" borderId="51" xfId="0" applyFont="1" applyFill="1" applyBorder="1" applyAlignment="1">
      <alignment vertical="center"/>
    </xf>
    <xf numFmtId="0" fontId="2" fillId="2" borderId="5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65" fontId="0" fillId="0" borderId="4" xfId="1" applyNumberFormat="1" applyFont="1" applyFill="1" applyBorder="1" applyAlignment="1">
      <alignment horizontal="center" vertical="center" wrapText="1"/>
    </xf>
    <xf numFmtId="165" fontId="39" fillId="2" borderId="4" xfId="1" applyNumberFormat="1" applyFont="1" applyFill="1" applyBorder="1" applyAlignment="1">
      <alignment horizontal="center" vertical="center" wrapText="1"/>
    </xf>
    <xf numFmtId="167" fontId="2" fillId="2" borderId="4" xfId="0" applyNumberFormat="1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right" vertical="center" wrapText="1"/>
    </xf>
    <xf numFmtId="165" fontId="22" fillId="6" borderId="11" xfId="1" applyNumberFormat="1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vertical="center" wrapText="1"/>
    </xf>
    <xf numFmtId="0" fontId="47" fillId="0" borderId="69" xfId="0" applyFont="1" applyFill="1" applyBorder="1" applyAlignment="1">
      <alignment horizontal="center" vertical="center"/>
    </xf>
    <xf numFmtId="165" fontId="3" fillId="2" borderId="3" xfId="1" applyNumberFormat="1" applyFont="1" applyFill="1" applyBorder="1" applyAlignment="1">
      <alignment horizontal="center" vertical="center" wrapText="1"/>
    </xf>
    <xf numFmtId="0" fontId="46" fillId="0" borderId="69" xfId="0" applyFont="1" applyFill="1" applyBorder="1" applyAlignment="1">
      <alignment horizontal="center" vertical="center"/>
    </xf>
    <xf numFmtId="0" fontId="46" fillId="0" borderId="71" xfId="0" applyFont="1" applyFill="1" applyBorder="1" applyAlignment="1">
      <alignment horizontal="center" vertical="center"/>
    </xf>
    <xf numFmtId="0" fontId="46" fillId="0" borderId="70" xfId="0" applyFont="1" applyFill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3" fillId="7" borderId="3" xfId="0" applyFont="1" applyFill="1" applyBorder="1" applyAlignment="1">
      <alignment horizontal="right" vertical="center" wrapText="1"/>
    </xf>
    <xf numFmtId="0" fontId="3" fillId="7" borderId="1" xfId="0" applyFont="1" applyFill="1" applyBorder="1" applyAlignment="1">
      <alignment horizontal="right" vertical="center" wrapText="1"/>
    </xf>
    <xf numFmtId="0" fontId="3" fillId="7" borderId="30" xfId="0" applyFont="1" applyFill="1" applyBorder="1" applyAlignment="1">
      <alignment horizontal="right" vertical="center" wrapText="1"/>
    </xf>
    <xf numFmtId="0" fontId="38" fillId="2" borderId="63" xfId="0" applyFont="1" applyFill="1" applyBorder="1" applyAlignment="1">
      <alignment horizontal="center" vertical="center"/>
    </xf>
    <xf numFmtId="0" fontId="33" fillId="2" borderId="21" xfId="0" applyFont="1" applyFill="1" applyBorder="1" applyAlignment="1">
      <alignment vertical="center" wrapText="1"/>
    </xf>
    <xf numFmtId="165" fontId="0" fillId="0" borderId="1" xfId="1" applyNumberFormat="1" applyFont="1" applyFill="1" applyBorder="1" applyAlignment="1"/>
    <xf numFmtId="0" fontId="44" fillId="2" borderId="34" xfId="0" applyFont="1" applyFill="1" applyBorder="1" applyAlignment="1">
      <alignment vertical="center" wrapText="1"/>
    </xf>
    <xf numFmtId="0" fontId="0" fillId="0" borderId="73" xfId="0" applyBorder="1"/>
    <xf numFmtId="0" fontId="0" fillId="0" borderId="74" xfId="0" applyBorder="1"/>
    <xf numFmtId="3" fontId="4" fillId="2" borderId="36" xfId="0" applyNumberFormat="1" applyFont="1" applyFill="1" applyBorder="1" applyAlignment="1">
      <alignment horizontal="center" vertical="center" wrapText="1"/>
    </xf>
    <xf numFmtId="167" fontId="4" fillId="0" borderId="36" xfId="2" applyNumberFormat="1" applyFont="1" applyFill="1" applyBorder="1" applyAlignment="1">
      <alignment horizontal="center" vertical="center" wrapText="1"/>
    </xf>
    <xf numFmtId="10" fontId="4" fillId="0" borderId="76" xfId="2" applyNumberFormat="1" applyFont="1" applyFill="1" applyBorder="1" applyAlignment="1">
      <alignment horizontal="center" vertical="center" wrapText="1"/>
    </xf>
    <xf numFmtId="164" fontId="0" fillId="0" borderId="75" xfId="1" applyFont="1" applyBorder="1"/>
    <xf numFmtId="0" fontId="27" fillId="0" borderId="78" xfId="0" applyFont="1" applyFill="1" applyBorder="1" applyAlignment="1">
      <alignment horizontal="right" vertical="center"/>
    </xf>
    <xf numFmtId="0" fontId="33" fillId="2" borderId="78" xfId="0" applyFont="1" applyFill="1" applyBorder="1" applyAlignment="1">
      <alignment horizontal="left" vertical="center"/>
    </xf>
    <xf numFmtId="0" fontId="27" fillId="0" borderId="38" xfId="0" applyFont="1" applyFill="1" applyBorder="1" applyAlignment="1">
      <alignment horizontal="right" vertical="center"/>
    </xf>
    <xf numFmtId="0" fontId="0" fillId="0" borderId="79" xfId="0" applyBorder="1"/>
    <xf numFmtId="0" fontId="27" fillId="0" borderId="80" xfId="0" applyFont="1" applyFill="1" applyBorder="1" applyAlignment="1">
      <alignment horizontal="right" vertical="center"/>
    </xf>
    <xf numFmtId="0" fontId="27" fillId="0" borderId="81" xfId="0" applyFont="1" applyBorder="1" applyAlignment="1">
      <alignment horizontal="right" vertical="center"/>
    </xf>
    <xf numFmtId="0" fontId="33" fillId="2" borderId="83" xfId="0" applyFont="1" applyFill="1" applyBorder="1" applyAlignment="1">
      <alignment horizontal="left" vertical="center" wrapText="1"/>
    </xf>
    <xf numFmtId="0" fontId="33" fillId="2" borderId="85" xfId="0" applyFont="1" applyFill="1" applyBorder="1" applyAlignment="1">
      <alignment horizontal="center" vertical="center" wrapText="1"/>
    </xf>
    <xf numFmtId="165" fontId="1" fillId="0" borderId="22" xfId="1" applyNumberFormat="1" applyFont="1" applyBorder="1" applyAlignment="1">
      <alignment horizontal="center" vertical="center"/>
    </xf>
    <xf numFmtId="165" fontId="1" fillId="2" borderId="21" xfId="1" applyNumberFormat="1" applyFont="1" applyFill="1" applyBorder="1" applyAlignment="1">
      <alignment horizontal="center" vertical="center" wrapText="1"/>
    </xf>
    <xf numFmtId="165" fontId="1" fillId="0" borderId="22" xfId="1" applyNumberFormat="1" applyFont="1" applyFill="1" applyBorder="1" applyAlignment="1">
      <alignment horizontal="center" vertical="center"/>
    </xf>
    <xf numFmtId="165" fontId="4" fillId="0" borderId="22" xfId="1" applyNumberFormat="1" applyFont="1" applyBorder="1" applyAlignment="1">
      <alignment horizontal="center" vertical="center"/>
    </xf>
    <xf numFmtId="165" fontId="4" fillId="2" borderId="21" xfId="1" applyNumberFormat="1" applyFont="1" applyFill="1" applyBorder="1" applyAlignment="1">
      <alignment horizontal="center" vertical="center" wrapText="1"/>
    </xf>
    <xf numFmtId="165" fontId="0" fillId="0" borderId="22" xfId="1" applyNumberFormat="1" applyFont="1" applyFill="1" applyBorder="1" applyAlignment="1">
      <alignment vertical="center"/>
    </xf>
    <xf numFmtId="165" fontId="4" fillId="0" borderId="22" xfId="1" applyNumberFormat="1" applyFont="1" applyFill="1" applyBorder="1" applyAlignment="1">
      <alignment horizontal="center" vertical="center"/>
    </xf>
    <xf numFmtId="3" fontId="39" fillId="0" borderId="44" xfId="0" applyNumberFormat="1" applyFont="1" applyFill="1" applyBorder="1" applyAlignment="1">
      <alignment horizontal="center"/>
    </xf>
    <xf numFmtId="167" fontId="4" fillId="0" borderId="84" xfId="2" applyNumberFormat="1" applyFont="1" applyBorder="1" applyAlignment="1">
      <alignment horizontal="center" vertical="center" wrapText="1"/>
    </xf>
    <xf numFmtId="0" fontId="33" fillId="3" borderId="35" xfId="0" applyFont="1" applyFill="1" applyBorder="1" applyAlignment="1">
      <alignment vertical="center" wrapText="1"/>
    </xf>
    <xf numFmtId="0" fontId="44" fillId="3" borderId="35" xfId="0" applyFont="1" applyFill="1" applyBorder="1" applyAlignment="1">
      <alignment vertical="center" wrapText="1"/>
    </xf>
    <xf numFmtId="0" fontId="44" fillId="2" borderId="35" xfId="0" applyFont="1" applyFill="1" applyBorder="1" applyAlignment="1">
      <alignment vertical="center" wrapText="1"/>
    </xf>
    <xf numFmtId="0" fontId="27" fillId="0" borderId="35" xfId="0" applyFont="1" applyBorder="1" applyAlignment="1">
      <alignment horizontal="right" vertical="center"/>
    </xf>
    <xf numFmtId="165" fontId="4" fillId="0" borderId="35" xfId="1" applyNumberFormat="1" applyFont="1" applyBorder="1" applyAlignment="1">
      <alignment horizontal="center" vertical="center"/>
    </xf>
    <xf numFmtId="165" fontId="4" fillId="0" borderId="35" xfId="1" applyNumberFormat="1" applyFont="1" applyFill="1" applyBorder="1" applyAlignment="1">
      <alignment horizontal="center" vertical="center"/>
    </xf>
    <xf numFmtId="165" fontId="38" fillId="0" borderId="35" xfId="1" applyNumberFormat="1" applyFont="1" applyFill="1" applyBorder="1" applyAlignment="1">
      <alignment horizontal="center" vertical="center"/>
    </xf>
    <xf numFmtId="9" fontId="38" fillId="0" borderId="35" xfId="2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right" vertical="center"/>
    </xf>
    <xf numFmtId="0" fontId="27" fillId="0" borderId="35" xfId="0" applyFont="1" applyFill="1" applyBorder="1" applyAlignment="1">
      <alignment horizontal="right" vertical="center" wrapText="1"/>
    </xf>
    <xf numFmtId="10" fontId="38" fillId="0" borderId="35" xfId="2" applyNumberFormat="1" applyFont="1" applyFill="1" applyBorder="1" applyAlignment="1">
      <alignment horizontal="center" vertical="center"/>
    </xf>
    <xf numFmtId="0" fontId="33" fillId="3" borderId="35" xfId="0" applyFont="1" applyFill="1" applyBorder="1" applyAlignment="1">
      <alignment vertical="center"/>
    </xf>
    <xf numFmtId="3" fontId="33" fillId="3" borderId="35" xfId="0" applyNumberFormat="1" applyFont="1" applyFill="1" applyBorder="1" applyAlignment="1">
      <alignment horizontal="center" vertical="center"/>
    </xf>
    <xf numFmtId="3" fontId="33" fillId="2" borderId="35" xfId="0" applyNumberFormat="1" applyFont="1" applyFill="1" applyBorder="1" applyAlignment="1">
      <alignment horizontal="center" vertical="center"/>
    </xf>
    <xf numFmtId="3" fontId="44" fillId="2" borderId="35" xfId="0" applyNumberFormat="1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/>
    </xf>
    <xf numFmtId="0" fontId="19" fillId="0" borderId="86" xfId="0" applyFont="1" applyBorder="1" applyAlignment="1">
      <alignment vertical="center" wrapText="1"/>
    </xf>
    <xf numFmtId="0" fontId="0" fillId="0" borderId="1" xfId="0" applyFill="1" applyBorder="1" applyAlignment="1">
      <alignment horizontal="right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4" xfId="0" applyFill="1" applyBorder="1" applyAlignment="1">
      <alignment horizontal="right" vertical="center" wrapText="1"/>
    </xf>
    <xf numFmtId="165" fontId="2" fillId="2" borderId="3" xfId="1" applyNumberFormat="1" applyFont="1" applyFill="1" applyBorder="1" applyAlignment="1">
      <alignment horizontal="right" vertical="center" wrapText="1"/>
    </xf>
    <xf numFmtId="3" fontId="2" fillId="2" borderId="3" xfId="0" applyNumberFormat="1" applyFont="1" applyFill="1" applyBorder="1" applyAlignment="1">
      <alignment horizontal="right" vertical="center" wrapText="1"/>
    </xf>
    <xf numFmtId="0" fontId="19" fillId="0" borderId="31" xfId="0" applyFont="1" applyBorder="1" applyAlignment="1">
      <alignment vertical="center" wrapText="1"/>
    </xf>
    <xf numFmtId="0" fontId="2" fillId="2" borderId="31" xfId="0" applyFont="1" applyFill="1" applyBorder="1" applyAlignment="1">
      <alignment vertical="center"/>
    </xf>
    <xf numFmtId="0" fontId="19" fillId="0" borderId="28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0" fontId="19" fillId="0" borderId="87" xfId="0" applyFont="1" applyBorder="1" applyAlignment="1">
      <alignment vertical="center" wrapText="1"/>
    </xf>
    <xf numFmtId="0" fontId="19" fillId="0" borderId="88" xfId="0" applyFont="1" applyBorder="1" applyAlignment="1">
      <alignment vertical="center" wrapText="1"/>
    </xf>
    <xf numFmtId="0" fontId="19" fillId="0" borderId="27" xfId="0" applyFont="1" applyBorder="1" applyAlignment="1">
      <alignment vertical="center" wrapText="1"/>
    </xf>
    <xf numFmtId="0" fontId="19" fillId="0" borderId="33" xfId="0" applyFont="1" applyBorder="1" applyAlignment="1">
      <alignment vertical="center" wrapText="1"/>
    </xf>
    <xf numFmtId="165" fontId="0" fillId="0" borderId="3" xfId="1" applyNumberFormat="1" applyFont="1" applyFill="1" applyBorder="1" applyAlignment="1">
      <alignment horizontal="right" vertical="center" wrapText="1"/>
    </xf>
    <xf numFmtId="0" fontId="0" fillId="0" borderId="3" xfId="0" applyFill="1" applyBorder="1" applyAlignment="1">
      <alignment horizontal="right" vertical="center" wrapText="1"/>
    </xf>
    <xf numFmtId="0" fontId="0" fillId="0" borderId="9" xfId="0" applyFont="1" applyFill="1" applyBorder="1" applyAlignment="1">
      <alignment vertical="center" wrapText="1"/>
    </xf>
    <xf numFmtId="0" fontId="23" fillId="4" borderId="89" xfId="0" applyFont="1" applyFill="1" applyBorder="1" applyAlignment="1">
      <alignment horizontal="center" vertical="center" wrapText="1"/>
    </xf>
    <xf numFmtId="0" fontId="43" fillId="5" borderId="90" xfId="0" applyFont="1" applyFill="1" applyBorder="1" applyAlignment="1">
      <alignment horizontal="center" vertical="center" wrapText="1"/>
    </xf>
    <xf numFmtId="0" fontId="43" fillId="5" borderId="89" xfId="0" applyFont="1" applyFill="1" applyBorder="1" applyAlignment="1">
      <alignment horizontal="center" vertical="center" wrapText="1"/>
    </xf>
    <xf numFmtId="0" fontId="43" fillId="6" borderId="89" xfId="0" applyFont="1" applyFill="1" applyBorder="1" applyAlignment="1">
      <alignment horizontal="center" vertical="center" wrapText="1"/>
    </xf>
    <xf numFmtId="0" fontId="43" fillId="5" borderId="0" xfId="0" applyFont="1" applyFill="1" applyBorder="1" applyAlignment="1">
      <alignment horizontal="center" vertical="center" wrapText="1"/>
    </xf>
    <xf numFmtId="0" fontId="43" fillId="5" borderId="1" xfId="0" applyFont="1" applyFill="1" applyBorder="1" applyAlignment="1">
      <alignment horizontal="center" vertical="center" wrapText="1"/>
    </xf>
    <xf numFmtId="0" fontId="19" fillId="0" borderId="91" xfId="0" applyFont="1" applyBorder="1" applyAlignment="1">
      <alignment vertical="center" wrapText="1"/>
    </xf>
    <xf numFmtId="0" fontId="43" fillId="6" borderId="30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wrapText="1"/>
    </xf>
    <xf numFmtId="0" fontId="43" fillId="5" borderId="40" xfId="0" applyFont="1" applyFill="1" applyBorder="1" applyAlignment="1">
      <alignment horizontal="center" vertical="center" wrapText="1"/>
    </xf>
    <xf numFmtId="0" fontId="0" fillId="0" borderId="92" xfId="0" applyBorder="1" applyAlignment="1">
      <alignment horizontal="center"/>
    </xf>
    <xf numFmtId="0" fontId="0" fillId="0" borderId="35" xfId="0" applyBorder="1" applyAlignment="1">
      <alignment horizontal="center"/>
    </xf>
    <xf numFmtId="165" fontId="0" fillId="0" borderId="3" xfId="0" applyNumberFormat="1" applyFill="1" applyBorder="1" applyAlignment="1">
      <alignment horizontal="center" vertical="center" wrapText="1"/>
    </xf>
    <xf numFmtId="165" fontId="0" fillId="0" borderId="3" xfId="1" applyNumberFormat="1" applyFont="1" applyFill="1" applyBorder="1" applyAlignment="1">
      <alignment vertical="center" wrapText="1"/>
    </xf>
    <xf numFmtId="167" fontId="44" fillId="2" borderId="35" xfId="2" applyNumberFormat="1" applyFont="1" applyFill="1" applyBorder="1" applyAlignment="1">
      <alignment horizontal="center" vertical="center"/>
    </xf>
    <xf numFmtId="9" fontId="0" fillId="0" borderId="0" xfId="0" applyNumberFormat="1"/>
    <xf numFmtId="165" fontId="0" fillId="0" borderId="0" xfId="2" applyNumberFormat="1" applyFont="1"/>
    <xf numFmtId="0" fontId="26" fillId="0" borderId="0" xfId="0" applyFont="1" applyAlignment="1">
      <alignment vertical="center"/>
    </xf>
    <xf numFmtId="0" fontId="32" fillId="0" borderId="0" xfId="0" applyFont="1" applyAlignment="1">
      <alignment vertical="center" wrapText="1"/>
    </xf>
    <xf numFmtId="0" fontId="34" fillId="0" borderId="0" xfId="0" applyFont="1" applyBorder="1" applyAlignment="1">
      <alignment vertical="center"/>
    </xf>
    <xf numFmtId="165" fontId="3" fillId="0" borderId="65" xfId="1" applyNumberFormat="1" applyFont="1" applyBorder="1" applyAlignment="1">
      <alignment wrapText="1"/>
    </xf>
    <xf numFmtId="0" fontId="4" fillId="2" borderId="65" xfId="0" applyFont="1" applyFill="1" applyBorder="1" applyAlignment="1"/>
    <xf numFmtId="165" fontId="3" fillId="0" borderId="65" xfId="1" applyNumberFormat="1" applyFont="1" applyFill="1" applyBorder="1" applyAlignment="1">
      <alignment wrapText="1"/>
    </xf>
    <xf numFmtId="165" fontId="3" fillId="0" borderId="66" xfId="1" applyNumberFormat="1" applyFont="1" applyBorder="1" applyAlignment="1">
      <alignment wrapText="1"/>
    </xf>
    <xf numFmtId="3" fontId="33" fillId="3" borderId="65" xfId="0" applyNumberFormat="1" applyFont="1" applyFill="1" applyBorder="1" applyAlignment="1">
      <alignment horizontal="right"/>
    </xf>
    <xf numFmtId="165" fontId="38" fillId="0" borderId="22" xfId="1" applyNumberFormat="1" applyFont="1" applyFill="1" applyBorder="1" applyAlignment="1">
      <alignment horizontal="center" vertical="center"/>
    </xf>
    <xf numFmtId="165" fontId="38" fillId="0" borderId="34" xfId="1" applyNumberFormat="1" applyFont="1" applyFill="1" applyBorder="1" applyAlignment="1">
      <alignment horizontal="center" vertical="center"/>
    </xf>
    <xf numFmtId="165" fontId="4" fillId="2" borderId="23" xfId="1" applyNumberFormat="1" applyFont="1" applyFill="1" applyBorder="1" applyAlignment="1">
      <alignment horizontal="center" vertical="center"/>
    </xf>
    <xf numFmtId="165" fontId="4" fillId="2" borderId="21" xfId="1" applyNumberFormat="1" applyFont="1" applyFill="1" applyBorder="1" applyAlignment="1">
      <alignment horizontal="center" vertical="center"/>
    </xf>
    <xf numFmtId="165" fontId="38" fillId="2" borderId="21" xfId="1" applyNumberFormat="1" applyFont="1" applyFill="1" applyBorder="1" applyAlignment="1">
      <alignment horizontal="center" vertical="center"/>
    </xf>
    <xf numFmtId="165" fontId="38" fillId="2" borderId="63" xfId="1" applyNumberFormat="1" applyFont="1" applyFill="1" applyBorder="1" applyAlignment="1">
      <alignment horizontal="center" vertical="center"/>
    </xf>
    <xf numFmtId="165" fontId="38" fillId="0" borderId="64" xfId="1" applyNumberFormat="1" applyFont="1" applyFill="1" applyBorder="1" applyAlignment="1">
      <alignment horizontal="center" vertical="center"/>
    </xf>
    <xf numFmtId="3" fontId="33" fillId="3" borderId="22" xfId="0" applyNumberFormat="1" applyFont="1" applyFill="1" applyBorder="1" applyAlignment="1">
      <alignment horizontal="right" vertical="center"/>
    </xf>
    <xf numFmtId="3" fontId="33" fillId="2" borderId="22" xfId="0" applyNumberFormat="1" applyFont="1" applyFill="1" applyBorder="1" applyAlignment="1">
      <alignment horizontal="right" vertical="center"/>
    </xf>
    <xf numFmtId="3" fontId="44" fillId="3" borderId="22" xfId="0" applyNumberFormat="1" applyFont="1" applyFill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38" fillId="0" borderId="22" xfId="0" applyFont="1" applyFill="1" applyBorder="1" applyAlignment="1">
      <alignment horizontal="right" vertical="center"/>
    </xf>
    <xf numFmtId="0" fontId="38" fillId="0" borderId="34" xfId="0" applyFont="1" applyFill="1" applyBorder="1" applyAlignment="1">
      <alignment horizontal="right" vertical="center"/>
    </xf>
    <xf numFmtId="165" fontId="4" fillId="0" borderId="22" xfId="1" applyNumberFormat="1" applyFont="1" applyFill="1" applyBorder="1" applyAlignment="1">
      <alignment horizontal="right" vertical="center"/>
    </xf>
    <xf numFmtId="165" fontId="38" fillId="0" borderId="22" xfId="1" applyNumberFormat="1" applyFont="1" applyFill="1" applyBorder="1" applyAlignment="1">
      <alignment horizontal="right" vertical="center"/>
    </xf>
    <xf numFmtId="165" fontId="38" fillId="0" borderId="34" xfId="1" applyNumberFormat="1" applyFont="1" applyFill="1" applyBorder="1" applyAlignment="1">
      <alignment horizontal="right" vertical="center"/>
    </xf>
    <xf numFmtId="3" fontId="0" fillId="7" borderId="0" xfId="0" applyNumberFormat="1" applyFill="1"/>
    <xf numFmtId="0" fontId="0" fillId="0" borderId="35" xfId="0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1" fontId="0" fillId="0" borderId="42" xfId="0" applyNumberFormat="1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1" fontId="0" fillId="0" borderId="44" xfId="0" applyNumberFormat="1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2" borderId="41" xfId="0" applyFill="1" applyBorder="1" applyAlignment="1">
      <alignment horizontal="center" vertical="center" wrapText="1"/>
    </xf>
    <xf numFmtId="1" fontId="0" fillId="2" borderId="42" xfId="0" applyNumberFormat="1" applyFill="1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 wrapText="1"/>
    </xf>
    <xf numFmtId="0" fontId="0" fillId="2" borderId="56" xfId="0" applyFill="1" applyBorder="1" applyAlignment="1">
      <alignment horizontal="center" vertical="center" wrapText="1"/>
    </xf>
    <xf numFmtId="1" fontId="0" fillId="2" borderId="44" xfId="0" applyNumberFormat="1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92" xfId="0" applyFill="1" applyBorder="1" applyAlignment="1">
      <alignment horizontal="center" vertical="center" wrapText="1"/>
    </xf>
    <xf numFmtId="1" fontId="0" fillId="0" borderId="47" xfId="0" applyNumberFormat="1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2" borderId="46" xfId="0" applyFill="1" applyBorder="1" applyAlignment="1">
      <alignment horizontal="center" vertical="center" wrapText="1"/>
    </xf>
    <xf numFmtId="0" fontId="0" fillId="2" borderId="92" xfId="0" applyFill="1" applyBorder="1" applyAlignment="1">
      <alignment horizontal="center" vertical="center" wrapText="1"/>
    </xf>
    <xf numFmtId="1" fontId="0" fillId="2" borderId="47" xfId="0" applyNumberFormat="1" applyFill="1" applyBorder="1" applyAlignment="1">
      <alignment horizontal="center" vertical="center" wrapText="1"/>
    </xf>
    <xf numFmtId="3" fontId="30" fillId="7" borderId="0" xfId="0" applyNumberFormat="1" applyFont="1" applyFill="1"/>
    <xf numFmtId="0" fontId="49" fillId="10" borderId="0" xfId="0" applyFont="1" applyFill="1"/>
    <xf numFmtId="3" fontId="49" fillId="10" borderId="0" xfId="0" applyNumberFormat="1" applyFont="1" applyFill="1"/>
    <xf numFmtId="0" fontId="33" fillId="7" borderId="2" xfId="0" applyFont="1" applyFill="1" applyBorder="1" applyAlignment="1">
      <alignment horizontal="right" vertical="center" wrapText="1"/>
    </xf>
    <xf numFmtId="0" fontId="46" fillId="0" borderId="60" xfId="0" applyFont="1" applyBorder="1" applyAlignment="1">
      <alignment horizontal="center" vertical="center"/>
    </xf>
    <xf numFmtId="0" fontId="46" fillId="0" borderId="95" xfId="0" applyFont="1" applyFill="1" applyBorder="1" applyAlignment="1">
      <alignment horizontal="center" vertical="center"/>
    </xf>
    <xf numFmtId="0" fontId="46" fillId="0" borderId="30" xfId="0" applyFont="1" applyFill="1" applyBorder="1" applyAlignment="1">
      <alignment horizontal="center" vertical="center"/>
    </xf>
    <xf numFmtId="165" fontId="3" fillId="7" borderId="1" xfId="1" applyNumberFormat="1" applyFont="1" applyFill="1" applyBorder="1" applyAlignment="1">
      <alignment horizontal="center" vertical="center" wrapText="1"/>
    </xf>
    <xf numFmtId="0" fontId="43" fillId="5" borderId="26" xfId="0" applyFont="1" applyFill="1" applyBorder="1" applyAlignment="1">
      <alignment horizontal="center" vertical="center" wrapText="1"/>
    </xf>
    <xf numFmtId="0" fontId="43" fillId="6" borderId="26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42" fillId="6" borderId="14" xfId="0" applyFont="1" applyFill="1" applyBorder="1" applyAlignment="1">
      <alignment horizontal="center" vertical="center" wrapText="1"/>
    </xf>
    <xf numFmtId="0" fontId="43" fillId="6" borderId="11" xfId="0" applyFont="1" applyFill="1" applyBorder="1" applyAlignment="1">
      <alignment horizontal="right" vertical="center" wrapText="1"/>
    </xf>
    <xf numFmtId="0" fontId="43" fillId="6" borderId="14" xfId="0" applyFont="1" applyFill="1" applyBorder="1" applyAlignment="1">
      <alignment horizontal="right" vertical="center" wrapText="1"/>
    </xf>
    <xf numFmtId="165" fontId="43" fillId="6" borderId="14" xfId="1" applyNumberFormat="1" applyFont="1" applyFill="1" applyBorder="1" applyAlignment="1">
      <alignment horizontal="right" vertical="center" wrapText="1"/>
    </xf>
    <xf numFmtId="0" fontId="43" fillId="6" borderId="40" xfId="0" applyFont="1" applyFill="1" applyBorder="1" applyAlignment="1">
      <alignment horizontal="right" vertical="center" wrapText="1"/>
    </xf>
    <xf numFmtId="0" fontId="43" fillId="6" borderId="89" xfId="0" applyFont="1" applyFill="1" applyBorder="1" applyAlignment="1">
      <alignment horizontal="right" vertical="center" wrapText="1"/>
    </xf>
    <xf numFmtId="0" fontId="43" fillId="6" borderId="1" xfId="0" applyFont="1" applyFill="1" applyBorder="1" applyAlignment="1">
      <alignment horizontal="right" vertical="center" wrapText="1"/>
    </xf>
    <xf numFmtId="0" fontId="43" fillId="6" borderId="15" xfId="0" applyFont="1" applyFill="1" applyBorder="1" applyAlignment="1">
      <alignment horizontal="right" vertical="center" wrapText="1"/>
    </xf>
    <xf numFmtId="0" fontId="42" fillId="0" borderId="14" xfId="0" applyFont="1" applyFill="1" applyBorder="1" applyAlignment="1">
      <alignment horizontal="center" vertical="center" wrapText="1"/>
    </xf>
    <xf numFmtId="165" fontId="22" fillId="0" borderId="11" xfId="1" applyNumberFormat="1" applyFont="1" applyFill="1" applyBorder="1" applyAlignment="1">
      <alignment horizontal="center" vertical="center" wrapText="1"/>
    </xf>
    <xf numFmtId="167" fontId="0" fillId="0" borderId="9" xfId="2" applyNumberFormat="1" applyFont="1" applyBorder="1" applyAlignment="1">
      <alignment horizontal="center" vertical="center"/>
    </xf>
    <xf numFmtId="167" fontId="2" fillId="2" borderId="1" xfId="0" applyNumberFormat="1" applyFont="1" applyFill="1" applyBorder="1" applyAlignment="1">
      <alignment horizontal="center"/>
    </xf>
    <xf numFmtId="167" fontId="2" fillId="2" borderId="53" xfId="2" applyNumberFormat="1" applyFont="1" applyFill="1" applyBorder="1" applyAlignment="1">
      <alignment horizontal="center"/>
    </xf>
    <xf numFmtId="167" fontId="2" fillId="2" borderId="4" xfId="2" applyNumberFormat="1" applyFont="1" applyFill="1" applyBorder="1" applyAlignment="1">
      <alignment horizontal="center" vertical="center" wrapText="1"/>
    </xf>
    <xf numFmtId="10" fontId="0" fillId="0" borderId="4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7" fillId="0" borderId="3" xfId="0" applyFont="1" applyBorder="1" applyAlignment="1">
      <alignment horizontal="center" vertical="center"/>
    </xf>
    <xf numFmtId="0" fontId="47" fillId="0" borderId="71" xfId="0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46" fillId="0" borderId="69" xfId="0" applyFont="1" applyBorder="1" applyAlignment="1">
      <alignment horizontal="left" wrapText="1"/>
    </xf>
    <xf numFmtId="0" fontId="46" fillId="0" borderId="3" xfId="0" applyFont="1" applyBorder="1" applyAlignment="1">
      <alignment horizontal="left" wrapText="1"/>
    </xf>
    <xf numFmtId="0" fontId="46" fillId="0" borderId="71" xfId="0" applyFont="1" applyBorder="1" applyAlignment="1">
      <alignment horizontal="left" wrapText="1"/>
    </xf>
    <xf numFmtId="0" fontId="0" fillId="0" borderId="71" xfId="0" applyBorder="1" applyAlignment="1">
      <alignment vertical="center" wrapText="1"/>
    </xf>
    <xf numFmtId="0" fontId="0" fillId="0" borderId="70" xfId="0" applyBorder="1" applyAlignment="1">
      <alignment vertical="center" wrapText="1"/>
    </xf>
    <xf numFmtId="0" fontId="46" fillId="0" borderId="1" xfId="0" applyFont="1" applyBorder="1" applyAlignment="1">
      <alignment horizontal="center" vertical="center"/>
    </xf>
    <xf numFmtId="0" fontId="46" fillId="0" borderId="71" xfId="0" applyFont="1" applyBorder="1" applyAlignment="1">
      <alignment horizontal="left" vertical="center" wrapText="1"/>
    </xf>
    <xf numFmtId="0" fontId="46" fillId="0" borderId="30" xfId="0" applyFont="1" applyBorder="1" applyAlignment="1">
      <alignment horizontal="left" vertical="center" wrapText="1"/>
    </xf>
    <xf numFmtId="0" fontId="46" fillId="0" borderId="95" xfId="0" applyFont="1" applyBorder="1" applyAlignment="1">
      <alignment horizontal="left" vertical="center" wrapText="1"/>
    </xf>
    <xf numFmtId="0" fontId="46" fillId="0" borderId="70" xfId="0" applyFont="1" applyBorder="1" applyAlignment="1">
      <alignment horizontal="left" vertical="center" wrapText="1"/>
    </xf>
    <xf numFmtId="0" fontId="0" fillId="0" borderId="69" xfId="0" applyBorder="1" applyAlignment="1">
      <alignment vertical="center" wrapText="1"/>
    </xf>
    <xf numFmtId="0" fontId="47" fillId="0" borderId="71" xfId="0" applyFont="1" applyFill="1" applyBorder="1" applyAlignment="1">
      <alignment horizontal="center" vertical="center"/>
    </xf>
    <xf numFmtId="0" fontId="47" fillId="0" borderId="7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165" fontId="3" fillId="0" borderId="3" xfId="1" applyNumberFormat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0" fontId="50" fillId="0" borderId="0" xfId="0" applyFont="1" applyBorder="1" applyAlignment="1">
      <alignment vertical="top" wrapText="1"/>
    </xf>
    <xf numFmtId="3" fontId="2" fillId="2" borderId="4" xfId="0" applyNumberFormat="1" applyFont="1" applyFill="1" applyBorder="1" applyAlignment="1">
      <alignment horizontal="right" vertical="center" wrapText="1"/>
    </xf>
    <xf numFmtId="10" fontId="0" fillId="0" borderId="1" xfId="2" applyNumberFormat="1" applyFont="1" applyBorder="1" applyAlignment="1">
      <alignment horizontal="center"/>
    </xf>
    <xf numFmtId="0" fontId="0" fillId="0" borderId="3" xfId="0" applyFont="1" applyBorder="1" applyAlignment="1">
      <alignment vertical="center"/>
    </xf>
    <xf numFmtId="165" fontId="30" fillId="0" borderId="0" xfId="0" applyNumberFormat="1" applyFont="1" applyFill="1" applyBorder="1" applyAlignment="1">
      <alignment horizontal="center" vertical="center"/>
    </xf>
    <xf numFmtId="0" fontId="33" fillId="2" borderId="35" xfId="0" applyFont="1" applyFill="1" applyBorder="1" applyAlignment="1">
      <alignment horizontal="left" vertical="center" wrapText="1"/>
    </xf>
    <xf numFmtId="0" fontId="33" fillId="2" borderId="35" xfId="0" applyFont="1" applyFill="1" applyBorder="1" applyAlignment="1">
      <alignment horizontal="center" vertical="center" wrapText="1"/>
    </xf>
    <xf numFmtId="0" fontId="33" fillId="2" borderId="35" xfId="0" applyFont="1" applyFill="1" applyBorder="1" applyAlignment="1">
      <alignment horizontal="left" vertical="center"/>
    </xf>
    <xf numFmtId="3" fontId="4" fillId="2" borderId="35" xfId="0" applyNumberFormat="1" applyFont="1" applyFill="1" applyBorder="1" applyAlignment="1">
      <alignment horizontal="center" vertical="center" wrapText="1"/>
    </xf>
    <xf numFmtId="0" fontId="0" fillId="2" borderId="35" xfId="0" applyFill="1" applyBorder="1"/>
    <xf numFmtId="0" fontId="0" fillId="2" borderId="38" xfId="0" applyFill="1" applyBorder="1"/>
    <xf numFmtId="0" fontId="0" fillId="0" borderId="38" xfId="0" applyBorder="1" applyAlignment="1">
      <alignment horizontal="center" vertical="center"/>
    </xf>
    <xf numFmtId="0" fontId="0" fillId="0" borderId="38" xfId="0" applyBorder="1" applyAlignment="1">
      <alignment horizontal="center"/>
    </xf>
    <xf numFmtId="165" fontId="1" fillId="0" borderId="35" xfId="1" applyNumberFormat="1" applyFont="1" applyFill="1" applyBorder="1" applyAlignment="1">
      <alignment horizontal="center" vertical="center"/>
    </xf>
    <xf numFmtId="9" fontId="0" fillId="0" borderId="35" xfId="2" applyFont="1" applyBorder="1" applyAlignment="1">
      <alignment horizontal="center" vertical="center"/>
    </xf>
    <xf numFmtId="9" fontId="0" fillId="2" borderId="35" xfId="2" applyFont="1" applyFill="1" applyBorder="1" applyAlignment="1">
      <alignment horizontal="center" vertical="center"/>
    </xf>
    <xf numFmtId="0" fontId="46" fillId="0" borderId="101" xfId="0" applyFont="1" applyBorder="1" applyAlignment="1">
      <alignment horizontal="left" wrapText="1"/>
    </xf>
    <xf numFmtId="0" fontId="46" fillId="0" borderId="58" xfId="0" applyFont="1" applyBorder="1" applyAlignment="1">
      <alignment horizontal="left" wrapText="1"/>
    </xf>
    <xf numFmtId="0" fontId="46" fillId="0" borderId="58" xfId="0" applyFont="1" applyBorder="1" applyAlignment="1">
      <alignment wrapText="1"/>
    </xf>
    <xf numFmtId="0" fontId="0" fillId="0" borderId="58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3" fontId="2" fillId="0" borderId="35" xfId="0" applyNumberFormat="1" applyFont="1" applyBorder="1"/>
    <xf numFmtId="1" fontId="0" fillId="7" borderId="35" xfId="0" applyNumberFormat="1" applyFill="1" applyBorder="1"/>
    <xf numFmtId="0" fontId="2" fillId="0" borderId="48" xfId="0" applyFont="1" applyBorder="1" applyAlignment="1">
      <alignment horizontal="left"/>
    </xf>
    <xf numFmtId="3" fontId="2" fillId="0" borderId="49" xfId="0" applyNumberFormat="1" applyFont="1" applyBorder="1"/>
    <xf numFmtId="1" fontId="0" fillId="7" borderId="49" xfId="0" applyNumberFormat="1" applyFill="1" applyBorder="1"/>
    <xf numFmtId="9" fontId="0" fillId="0" borderId="50" xfId="2" applyFont="1" applyBorder="1" applyAlignment="1">
      <alignment horizontal="center"/>
    </xf>
    <xf numFmtId="0" fontId="2" fillId="0" borderId="41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3" fontId="2" fillId="0" borderId="56" xfId="0" applyNumberFormat="1" applyFont="1" applyBorder="1"/>
    <xf numFmtId="1" fontId="0" fillId="7" borderId="56" xfId="0" applyNumberFormat="1" applyFill="1" applyBorder="1"/>
    <xf numFmtId="3" fontId="2" fillId="0" borderId="0" xfId="0" applyNumberFormat="1" applyFont="1" applyFill="1" applyBorder="1"/>
    <xf numFmtId="1" fontId="0" fillId="0" borderId="0" xfId="0" applyNumberFormat="1" applyFill="1" applyBorder="1"/>
    <xf numFmtId="9" fontId="0" fillId="0" borderId="0" xfId="2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0" xfId="0" applyFont="1"/>
    <xf numFmtId="0" fontId="51" fillId="0" borderId="0" xfId="0" applyFont="1" applyAlignment="1">
      <alignment vertical="center" wrapText="1"/>
    </xf>
    <xf numFmtId="165" fontId="0" fillId="0" borderId="26" xfId="1" applyNumberFormat="1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19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3" fillId="0" borderId="0" xfId="0" applyFont="1" applyFill="1" applyAlignment="1">
      <alignment horizontal="center" wrapText="1"/>
    </xf>
    <xf numFmtId="0" fontId="53" fillId="0" borderId="0" xfId="0" applyFont="1" applyFill="1" applyAlignment="1">
      <alignment horizontal="center"/>
    </xf>
    <xf numFmtId="0" fontId="55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wrapText="1"/>
    </xf>
    <xf numFmtId="0" fontId="55" fillId="0" borderId="0" xfId="0" applyFont="1" applyAlignment="1">
      <alignment horizontal="left" wrapText="1"/>
    </xf>
    <xf numFmtId="0" fontId="56" fillId="0" borderId="0" xfId="0" applyFont="1" applyAlignment="1">
      <alignment horizontal="left" vertical="center" wrapText="1"/>
    </xf>
    <xf numFmtId="0" fontId="50" fillId="0" borderId="0" xfId="0" applyFont="1" applyBorder="1" applyAlignment="1">
      <alignment horizontal="left" vertical="top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2" fillId="2" borderId="28" xfId="0" applyFont="1" applyFill="1" applyBorder="1" applyAlignment="1">
      <alignment horizontal="center" vertical="center" wrapText="1"/>
    </xf>
    <xf numFmtId="0" fontId="22" fillId="2" borderId="25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50" fillId="0" borderId="9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8" fillId="0" borderId="32" xfId="0" applyFont="1" applyBorder="1" applyAlignment="1">
      <alignment horizontal="center" vertical="center"/>
    </xf>
    <xf numFmtId="1" fontId="0" fillId="0" borderId="9" xfId="0" applyNumberFormat="1" applyFill="1" applyBorder="1" applyAlignment="1">
      <alignment horizontal="center"/>
    </xf>
    <xf numFmtId="1" fontId="0" fillId="0" borderId="30" xfId="0" applyNumberFormat="1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2" fillId="4" borderId="0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29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22" fillId="5" borderId="27" xfId="0" applyFont="1" applyFill="1" applyBorder="1" applyAlignment="1">
      <alignment horizontal="center" vertical="center" wrapText="1"/>
    </xf>
    <xf numFmtId="0" fontId="22" fillId="5" borderId="15" xfId="0" applyFont="1" applyFill="1" applyBorder="1" applyAlignment="1">
      <alignment horizontal="center" vertical="center" wrapText="1"/>
    </xf>
    <xf numFmtId="0" fontId="22" fillId="6" borderId="27" xfId="0" applyFont="1" applyFill="1" applyBorder="1" applyAlignment="1">
      <alignment horizontal="center" vertical="center" wrapText="1"/>
    </xf>
    <xf numFmtId="0" fontId="22" fillId="6" borderId="0" xfId="0" applyFont="1" applyFill="1" applyBorder="1" applyAlignment="1">
      <alignment horizontal="center" vertical="center" wrapText="1"/>
    </xf>
    <xf numFmtId="0" fontId="22" fillId="6" borderId="17" xfId="0" applyFont="1" applyFill="1" applyBorder="1" applyAlignment="1">
      <alignment horizontal="center" vertical="center" wrapText="1"/>
    </xf>
    <xf numFmtId="0" fontId="22" fillId="6" borderId="29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1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3" fillId="8" borderId="31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3" fillId="8" borderId="28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33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33" fillId="3" borderId="61" xfId="0" applyFont="1" applyFill="1" applyBorder="1" applyAlignment="1">
      <alignment horizontal="center" vertical="center" wrapText="1"/>
    </xf>
    <xf numFmtId="0" fontId="33" fillId="3" borderId="62" xfId="0" applyFont="1" applyFill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center"/>
    </xf>
    <xf numFmtId="0" fontId="33" fillId="0" borderId="48" xfId="0" applyFont="1" applyBorder="1" applyAlignment="1">
      <alignment horizontal="center" vertical="center" wrapText="1"/>
    </xf>
    <xf numFmtId="0" fontId="33" fillId="0" borderId="41" xfId="0" applyFont="1" applyBorder="1" applyAlignment="1">
      <alignment horizontal="center" vertical="center" wrapText="1"/>
    </xf>
    <xf numFmtId="0" fontId="33" fillId="0" borderId="49" xfId="0" applyFont="1" applyFill="1" applyBorder="1" applyAlignment="1">
      <alignment horizontal="center" vertical="center" wrapText="1"/>
    </xf>
    <xf numFmtId="0" fontId="33" fillId="0" borderId="35" xfId="0" applyFont="1" applyFill="1" applyBorder="1" applyAlignment="1">
      <alignment horizontal="center" vertical="center" wrapText="1"/>
    </xf>
    <xf numFmtId="0" fontId="33" fillId="0" borderId="50" xfId="0" applyFont="1" applyFill="1" applyBorder="1" applyAlignment="1">
      <alignment horizontal="center" vertical="center" wrapText="1"/>
    </xf>
    <xf numFmtId="0" fontId="33" fillId="0" borderId="42" xfId="0" applyFont="1" applyFill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3" borderId="18" xfId="0" applyFont="1" applyFill="1" applyBorder="1" applyAlignment="1">
      <alignment horizontal="center" vertical="center" wrapText="1"/>
    </xf>
    <xf numFmtId="0" fontId="33" fillId="3" borderId="19" xfId="0" applyFont="1" applyFill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33" fillId="0" borderId="77" xfId="0" applyFont="1" applyBorder="1" applyAlignment="1">
      <alignment horizontal="center" vertical="center" wrapText="1"/>
    </xf>
    <xf numFmtId="0" fontId="33" fillId="0" borderId="82" xfId="0" applyFont="1" applyBorder="1" applyAlignment="1">
      <alignment horizontal="center" vertical="center" wrapText="1"/>
    </xf>
    <xf numFmtId="0" fontId="33" fillId="0" borderId="72" xfId="0" applyFont="1" applyFill="1" applyBorder="1" applyAlignment="1">
      <alignment horizontal="center" vertical="center" wrapText="1"/>
    </xf>
    <xf numFmtId="0" fontId="33" fillId="0" borderId="67" xfId="0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center" vertical="center" wrapText="1"/>
    </xf>
    <xf numFmtId="3" fontId="4" fillId="0" borderId="24" xfId="0" applyNumberFormat="1" applyFont="1" applyFill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 wrapText="1"/>
    </xf>
    <xf numFmtId="0" fontId="33" fillId="0" borderId="35" xfId="0" applyFont="1" applyBorder="1" applyAlignment="1">
      <alignment horizontal="center" vertical="center" wrapText="1"/>
    </xf>
    <xf numFmtId="3" fontId="0" fillId="0" borderId="94" xfId="0" applyNumberForma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9" fontId="0" fillId="0" borderId="97" xfId="2" applyFont="1" applyBorder="1" applyAlignment="1">
      <alignment horizontal="center" vertical="center"/>
    </xf>
    <xf numFmtId="9" fontId="0" fillId="0" borderId="92" xfId="2" applyFont="1" applyBorder="1" applyAlignment="1">
      <alignment horizontal="center" vertical="center"/>
    </xf>
    <xf numFmtId="9" fontId="0" fillId="0" borderId="98" xfId="2" applyFont="1" applyBorder="1" applyAlignment="1">
      <alignment horizontal="center" vertical="center"/>
    </xf>
    <xf numFmtId="0" fontId="3" fillId="2" borderId="76" xfId="0" applyFont="1" applyFill="1" applyBorder="1" applyAlignment="1">
      <alignment horizontal="center" vertical="center" wrapText="1"/>
    </xf>
    <xf numFmtId="0" fontId="3" fillId="2" borderId="93" xfId="0" applyFont="1" applyFill="1" applyBorder="1" applyAlignment="1">
      <alignment horizontal="center" vertical="center" wrapText="1"/>
    </xf>
    <xf numFmtId="0" fontId="3" fillId="2" borderId="94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B6E1E7"/>
      <color rgb="FFFAFD77"/>
      <color rgb="FFC0CF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Formación Inicial - Apertura Programas de</a:t>
            </a:r>
            <a:r>
              <a:rPr lang="en-US" sz="1000" b="1" baseline="0">
                <a:solidFill>
                  <a:sysClr val="windowText" lastClr="000000"/>
                </a:solidFill>
              </a:rPr>
              <a:t> Licenciaturas - Bachilleres Becados</a:t>
            </a: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 b="1" baseline="0">
                <a:solidFill>
                  <a:sysClr val="windowText" lastClr="000000"/>
                </a:solidFill>
              </a:rPr>
              <a:t>Periodo octubre-diciembre  2021</a:t>
            </a:r>
            <a:endParaRPr lang="en-US" sz="10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3738451439431509"/>
          <c:y val="6.03015393511069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2253886307413151"/>
          <c:y val="0.27581614186585945"/>
          <c:w val="0.7746113692586849"/>
          <c:h val="0.5922181657412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4to trimestre'!$C$14</c:f>
              <c:strCache>
                <c:ptCount val="1"/>
                <c:pt idx="0">
                  <c:v>Docentes Beneficiados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0EE-4B41-B464-508A7B1ABF33}"/>
              </c:ext>
            </c:extLst>
          </c:dPt>
          <c:dLbls>
            <c:dLbl>
              <c:idx val="0"/>
              <c:layout>
                <c:manualLayout>
                  <c:x val="-8.2599261006785097E-3"/>
                  <c:y val="0.12492917338881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0EE-4B41-B464-508A7B1ABF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'Datos 4to trimestre'!$B$15</c:f>
              <c:strCache>
                <c:ptCount val="1"/>
                <c:pt idx="0">
                  <c:v>Licenciaturas</c:v>
                </c:pt>
              </c:strCache>
            </c:strRef>
          </c:cat>
          <c:val>
            <c:numRef>
              <c:f>'Datos 4to trimestre'!$C$15</c:f>
              <c:numCache>
                <c:formatCode>General</c:formatCode>
                <c:ptCount val="1"/>
                <c:pt idx="0">
                  <c:v>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0EE-4B41-B464-508A7B1ABF33}"/>
            </c:ext>
          </c:extLst>
        </c:ser>
        <c:ser>
          <c:idx val="1"/>
          <c:order val="1"/>
          <c:tx>
            <c:strRef>
              <c:f>'Datos 4to trimestre'!$D$14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'Datos 4to trimestre'!$B$15</c:f>
              <c:strCache>
                <c:ptCount val="1"/>
                <c:pt idx="0">
                  <c:v>Licenciaturas</c:v>
                </c:pt>
              </c:strCache>
            </c:strRef>
          </c:cat>
          <c:val>
            <c:numRef>
              <c:f>'Datos 4to trimestre'!$D$15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962-425A-AFEF-A2729024C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940560896"/>
        <c:axId val="1940562528"/>
      </c:barChart>
      <c:catAx>
        <c:axId val="1940560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940562528"/>
        <c:crosses val="autoZero"/>
        <c:auto val="1"/>
        <c:lblAlgn val="ctr"/>
        <c:lblOffset val="100"/>
        <c:noMultiLvlLbl val="0"/>
      </c:catAx>
      <c:valAx>
        <c:axId val="194056252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1940560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35892768587342E-3"/>
          <c:y val="0.33081962611990456"/>
          <c:w val="0.25863078431316344"/>
          <c:h val="0.44807472959270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Formación Continua  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% Docentes Becados según Eje Geográfico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Periodo octubre-diciembre  2021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15567676767676769"/>
          <c:y val="1.80180180180180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34679057009765674"/>
          <c:w val="0.98005058458601768"/>
          <c:h val="0.47302499349743443"/>
        </c:manualLayout>
      </c:layout>
      <c:pie3DChart>
        <c:varyColors val="1"/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3B19-4472-8148-E3DE4535D24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3B19-4472-8148-E3DE4535D24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3B19-4472-8148-E3DE4535D24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3B19-4472-8148-E3DE4535D24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3B19-4472-8148-E3DE4535D24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'Datos 4to trimestre'!$B$281:$B$285</c:f>
              <c:strCache>
                <c:ptCount val="5"/>
                <c:pt idx="0">
                  <c:v>Metropolitana</c:v>
                </c:pt>
                <c:pt idx="1">
                  <c:v>Sur</c:v>
                </c:pt>
                <c:pt idx="2">
                  <c:v>Este</c:v>
                </c:pt>
                <c:pt idx="3">
                  <c:v>Norte</c:v>
                </c:pt>
                <c:pt idx="4">
                  <c:v>Nordeste</c:v>
                </c:pt>
              </c:strCache>
            </c:strRef>
          </c:cat>
          <c:val>
            <c:numRef>
              <c:f>'Datos 4to trimestre'!$D$281:$D$285</c:f>
              <c:numCache>
                <c:formatCode>0%</c:formatCode>
                <c:ptCount val="5"/>
                <c:pt idx="0">
                  <c:v>0.55191946656308666</c:v>
                </c:pt>
                <c:pt idx="1">
                  <c:v>9.2477503722405652E-2</c:v>
                </c:pt>
                <c:pt idx="2">
                  <c:v>8.5744804816469219E-2</c:v>
                </c:pt>
                <c:pt idx="3">
                  <c:v>0.15161520036252993</c:v>
                </c:pt>
                <c:pt idx="4">
                  <c:v>0.11824302453550851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3B19-4472-8148-E3DE4535D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extLst xmlns:c16r2="http://schemas.microsoft.com/office/drawing/2015/06/chart"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1-3B19-4472-8148-E3DE4535D24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3-3B19-4472-8148-E3DE4535D24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5-3B19-4472-8148-E3DE4535D247}"/>
                    </c:ext>
                  </c:extLst>
                </c:dPt>
                <c:dPt>
                  <c:idx val="3"/>
                  <c:bubble3D val="0"/>
                  <c:spPr>
                    <a:solidFill>
                      <a:srgbClr val="00B050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7-3B19-4472-8148-E3DE4535D247}"/>
                    </c:ext>
                  </c:extLst>
                </c:dPt>
                <c:dPt>
                  <c:idx val="4"/>
                  <c:bubble3D val="0"/>
                  <c:spPr>
                    <a:solidFill>
                      <a:srgbClr val="FF0000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9-3B19-4472-8148-E3DE4535D247}"/>
                    </c:ext>
                  </c:extLst>
                </c:dPt>
                <c:dLbls>
                  <c:dLbl>
                    <c:idx val="0"/>
                    <c:layout>
                      <c:manualLayout>
                        <c:x val="-6.5104907341127741E-2"/>
                        <c:y val="-3.5516776619138823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1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1-3B19-4472-8148-E3DE4535D247}"/>
                      </c:ext>
                      <c:ext uri="{CE6537A1-D6FC-4f65-9D91-7224C49458BB}"/>
                    </c:extLst>
                  </c:dLbl>
                  <c:dLbl>
                    <c:idx val="1"/>
                    <c:layout>
                      <c:manualLayout>
                        <c:x val="-8.1224528752087813E-2"/>
                        <c:y val="-0.12051311153673358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1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3-3B19-4472-8148-E3DE4535D247}"/>
                      </c:ext>
                      <c:ext uri="{CE6537A1-D6FC-4f65-9D91-7224C49458BB}"/>
                    </c:extLst>
                  </c:dLbl>
                  <c:dLbl>
                    <c:idx val="3"/>
                    <c:layout>
                      <c:manualLayout>
                        <c:x val="0.11815159468702775"/>
                        <c:y val="-9.9715778770896879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1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7-3B19-4472-8148-E3DE4535D247}"/>
                      </c:ext>
                      <c:ext uri="{CE6537A1-D6FC-4f65-9D91-7224C49458BB}"/>
                    </c:extLst>
                  </c:dLbl>
                  <c:dLbl>
                    <c:idx val="4"/>
                    <c:layout>
                      <c:manualLayout>
                        <c:x val="6.6114690209178359E-2"/>
                        <c:y val="-2.6305833392447565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1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9-3B19-4472-8148-E3DE4535D247}"/>
                      </c:ext>
                      <c:ext uri="{CE6537A1-D6FC-4f65-9D91-7224C49458BB}"/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rgbClr val="FF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showLegendKey val="0"/>
                  <c:showVal val="1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6r2="http://schemas.microsoft.com/office/drawing/2015/06/chart">
                    <c:ext uri="{CE6537A1-D6FC-4f65-9D91-7224C49458BB}"/>
                  </c:extLst>
                </c:dLbls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'Datos 4to trimestre'!$B$281:$B$285</c15:sqref>
                        </c15:formulaRef>
                      </c:ext>
                    </c:extLst>
                    <c:strCache>
                      <c:ptCount val="5"/>
                      <c:pt idx="0">
                        <c:v>Metropolitana</c:v>
                      </c:pt>
                      <c:pt idx="1">
                        <c:v>Sur</c:v>
                      </c:pt>
                      <c:pt idx="2">
                        <c:v>Este</c:v>
                      </c:pt>
                      <c:pt idx="3">
                        <c:v>Norte</c:v>
                      </c:pt>
                      <c:pt idx="4">
                        <c:v>Nordeste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'Datos 4to trimestre'!$C$281:$C$285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5"/>
                      <c:pt idx="0">
                        <c:v>17051</c:v>
                      </c:pt>
                      <c:pt idx="1">
                        <c:v>2857</c:v>
                      </c:pt>
                      <c:pt idx="2">
                        <c:v>2649</c:v>
                      </c:pt>
                      <c:pt idx="3">
                        <c:v>4684</c:v>
                      </c:pt>
                      <c:pt idx="4">
                        <c:v>3653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A-3B19-4472-8148-E3DE4535D247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bg2">
                    <a:lumMod val="1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effectLst/>
              </a:rPr>
              <a:t>Programas de Formación y Desarrollo Profesional   </a:t>
            </a:r>
            <a:endParaRPr lang="es-DO" sz="1000">
              <a:effectLst/>
            </a:endParaRPr>
          </a:p>
          <a:p>
            <a:pPr>
              <a:defRPr sz="1000" b="1">
                <a:solidFill>
                  <a:schemeClr val="bg2">
                    <a:lumMod val="10000"/>
                  </a:schemeClr>
                </a:solidFill>
              </a:defRPr>
            </a:pPr>
            <a:r>
              <a:rPr lang="en-US" sz="1000" b="1" i="0" baseline="0">
                <a:effectLst/>
              </a:rPr>
              <a:t>Total Docentes Becados por Regional</a:t>
            </a:r>
            <a:endParaRPr lang="es-DO" sz="1000">
              <a:effectLst/>
            </a:endParaRPr>
          </a:p>
          <a:p>
            <a:pPr>
              <a:defRPr sz="1000" b="1">
                <a:solidFill>
                  <a:schemeClr val="bg2">
                    <a:lumMod val="10000"/>
                  </a:schemeClr>
                </a:solidFill>
              </a:defRPr>
            </a:pPr>
            <a:r>
              <a:rPr lang="en-US" sz="1000" b="1" i="0" baseline="0">
                <a:effectLst/>
              </a:rPr>
              <a:t>Periodo octubre-diciembre 2021</a:t>
            </a:r>
            <a:endParaRPr lang="es-DO" sz="1000">
              <a:effectLst/>
            </a:endParaRPr>
          </a:p>
        </c:rich>
      </c:tx>
      <c:layout>
        <c:manualLayout>
          <c:xMode val="edge"/>
          <c:yMode val="edge"/>
          <c:x val="0.3185789757049598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bg2">
                  <a:lumMod val="10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20082391143414766"/>
          <c:y val="0.12078703703703704"/>
          <c:w val="0.76686839625816006"/>
          <c:h val="0.752269777877984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'Datos 4to trimestre'!$C$313:$C$314</c:f>
              <c:strCache>
                <c:ptCount val="2"/>
                <c:pt idx="0">
                  <c:v>Becas Otorgadas por Programa </c:v>
                </c:pt>
                <c:pt idx="1">
                  <c:v>Inicial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6.410256410256371E-3"/>
                  <c:y val="1.32934488000202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59B-4E97-BA95-EF023393607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0683760683760722E-2"/>
                  <c:y val="5.31737952000810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59B-4E97-BA95-EF023393607E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8.547008547008586E-3"/>
                  <c:y val="7.97606928001215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D59B-4E97-BA95-EF023393607E}"/>
                </c:ex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4.273504273504313E-3"/>
                  <c:y val="7.97606928001213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D59B-4E97-BA95-EF023393607E}"/>
                </c:ex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0"/>
                  <c:y val="7.97606928001215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D59B-4E97-BA95-EF023393607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'Datos 4to trimestre'!$B$315:$B$332</c:f>
              <c:strCache>
                <c:ptCount val="18"/>
                <c:pt idx="0">
                  <c:v>18 BAHORUCO</c:v>
                </c:pt>
                <c:pt idx="1">
                  <c:v>17 MONTE PLATA</c:v>
                </c:pt>
                <c:pt idx="2">
                  <c:v>16 COTUI</c:v>
                </c:pt>
                <c:pt idx="3">
                  <c:v>15 SANTO DOMINGO</c:v>
                </c:pt>
                <c:pt idx="4">
                  <c:v>14 NAGUA</c:v>
                </c:pt>
                <c:pt idx="5">
                  <c:v>13 MONTE CRISTI</c:v>
                </c:pt>
                <c:pt idx="6">
                  <c:v>12 HIGUEY</c:v>
                </c:pt>
                <c:pt idx="7">
                  <c:v>11 PUERTO PLATA</c:v>
                </c:pt>
                <c:pt idx="8">
                  <c:v>10 SANTO DOMINGO</c:v>
                </c:pt>
                <c:pt idx="9">
                  <c:v>09 MAO</c:v>
                </c:pt>
                <c:pt idx="10">
                  <c:v>08 SANTIAGO</c:v>
                </c:pt>
                <c:pt idx="11">
                  <c:v>07 SAN FRANCISCO DE MACORIS</c:v>
                </c:pt>
                <c:pt idx="12">
                  <c:v>06 LA VEGA</c:v>
                </c:pt>
                <c:pt idx="13">
                  <c:v>05 SAN PEDRO DE MACORIS</c:v>
                </c:pt>
                <c:pt idx="14">
                  <c:v>04 SAN CRISTOBAL</c:v>
                </c:pt>
                <c:pt idx="15">
                  <c:v>03 AZUA</c:v>
                </c:pt>
                <c:pt idx="16">
                  <c:v>02 SAN JUAN DE LA MAGUANA</c:v>
                </c:pt>
                <c:pt idx="17">
                  <c:v>01 BARAHONA</c:v>
                </c:pt>
              </c:strCache>
            </c:strRef>
          </c:cat>
          <c:val>
            <c:numRef>
              <c:f>'Datos 4to trimestre'!$C$315:$C$332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C9-433C-A772-DC5248EE2910}"/>
            </c:ext>
          </c:extLst>
        </c:ser>
        <c:ser>
          <c:idx val="1"/>
          <c:order val="1"/>
          <c:tx>
            <c:strRef>
              <c:f>'Datos 4to trimestre'!$D$313:$D$314</c:f>
              <c:strCache>
                <c:ptCount val="2"/>
                <c:pt idx="0">
                  <c:v>Becas Otorgadas por Programa </c:v>
                </c:pt>
                <c:pt idx="1">
                  <c:v>Continua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'Datos 4to trimestre'!$B$315:$B$332</c:f>
              <c:strCache>
                <c:ptCount val="18"/>
                <c:pt idx="0">
                  <c:v>18 BAHORUCO</c:v>
                </c:pt>
                <c:pt idx="1">
                  <c:v>17 MONTE PLATA</c:v>
                </c:pt>
                <c:pt idx="2">
                  <c:v>16 COTUI</c:v>
                </c:pt>
                <c:pt idx="3">
                  <c:v>15 SANTO DOMINGO</c:v>
                </c:pt>
                <c:pt idx="4">
                  <c:v>14 NAGUA</c:v>
                </c:pt>
                <c:pt idx="5">
                  <c:v>13 MONTE CRISTI</c:v>
                </c:pt>
                <c:pt idx="6">
                  <c:v>12 HIGUEY</c:v>
                </c:pt>
                <c:pt idx="7">
                  <c:v>11 PUERTO PLATA</c:v>
                </c:pt>
                <c:pt idx="8">
                  <c:v>10 SANTO DOMINGO</c:v>
                </c:pt>
                <c:pt idx="9">
                  <c:v>09 MAO</c:v>
                </c:pt>
                <c:pt idx="10">
                  <c:v>08 SANTIAGO</c:v>
                </c:pt>
                <c:pt idx="11">
                  <c:v>07 SAN FRANCISCO DE MACORIS</c:v>
                </c:pt>
                <c:pt idx="12">
                  <c:v>06 LA VEGA</c:v>
                </c:pt>
                <c:pt idx="13">
                  <c:v>05 SAN PEDRO DE MACORIS</c:v>
                </c:pt>
                <c:pt idx="14">
                  <c:v>04 SAN CRISTOBAL</c:v>
                </c:pt>
                <c:pt idx="15">
                  <c:v>03 AZUA</c:v>
                </c:pt>
                <c:pt idx="16">
                  <c:v>02 SAN JUAN DE LA MAGUANA</c:v>
                </c:pt>
                <c:pt idx="17">
                  <c:v>01 BARAHONA</c:v>
                </c:pt>
              </c:strCache>
            </c:strRef>
          </c:cat>
          <c:val>
            <c:numRef>
              <c:f>'Datos 4to trimestre'!$D$315:$D$332</c:f>
              <c:numCache>
                <c:formatCode>General</c:formatCode>
                <c:ptCount val="18"/>
                <c:pt idx="0">
                  <c:v>431</c:v>
                </c:pt>
                <c:pt idx="1">
                  <c:v>768</c:v>
                </c:pt>
                <c:pt idx="2">
                  <c:v>616</c:v>
                </c:pt>
                <c:pt idx="3">
                  <c:v>5405</c:v>
                </c:pt>
                <c:pt idx="4">
                  <c:v>634</c:v>
                </c:pt>
                <c:pt idx="5">
                  <c:v>391</c:v>
                </c:pt>
                <c:pt idx="6">
                  <c:v>1121</c:v>
                </c:pt>
                <c:pt idx="7">
                  <c:v>610</c:v>
                </c:pt>
                <c:pt idx="8">
                  <c:v>5783</c:v>
                </c:pt>
                <c:pt idx="9">
                  <c:v>468</c:v>
                </c:pt>
                <c:pt idx="10">
                  <c:v>2467</c:v>
                </c:pt>
                <c:pt idx="11">
                  <c:v>748</c:v>
                </c:pt>
                <c:pt idx="12">
                  <c:v>2403</c:v>
                </c:pt>
                <c:pt idx="13">
                  <c:v>1528</c:v>
                </c:pt>
                <c:pt idx="14">
                  <c:v>5095</c:v>
                </c:pt>
                <c:pt idx="15">
                  <c:v>690</c:v>
                </c:pt>
                <c:pt idx="16">
                  <c:v>1186</c:v>
                </c:pt>
                <c:pt idx="17">
                  <c:v>550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4C9-433C-A772-DC5248EE2910}"/>
            </c:ext>
          </c:extLst>
        </c:ser>
        <c:ser>
          <c:idx val="2"/>
          <c:order val="2"/>
          <c:tx>
            <c:strRef>
              <c:f>'Datos 4to trimestre'!$E$313:$E$314</c:f>
              <c:strCache>
                <c:ptCount val="2"/>
                <c:pt idx="0">
                  <c:v>Becas Otorgadas por Programa </c:v>
                </c:pt>
                <c:pt idx="1">
                  <c:v>Posgrado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6"/>
              <c:layout>
                <c:manualLayout>
                  <c:x val="8.5470085470085479E-3"/>
                  <c:y val="-5.31737952000810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59B-4E97-BA95-EF023393607E}"/>
                </c:ex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1.282051282051282E-2"/>
                  <c:y val="-2.65868976000407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D59B-4E97-BA95-EF023393607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'Datos 4to trimestre'!$B$315:$B$332</c:f>
              <c:strCache>
                <c:ptCount val="18"/>
                <c:pt idx="0">
                  <c:v>18 BAHORUCO</c:v>
                </c:pt>
                <c:pt idx="1">
                  <c:v>17 MONTE PLATA</c:v>
                </c:pt>
                <c:pt idx="2">
                  <c:v>16 COTUI</c:v>
                </c:pt>
                <c:pt idx="3">
                  <c:v>15 SANTO DOMINGO</c:v>
                </c:pt>
                <c:pt idx="4">
                  <c:v>14 NAGUA</c:v>
                </c:pt>
                <c:pt idx="5">
                  <c:v>13 MONTE CRISTI</c:v>
                </c:pt>
                <c:pt idx="6">
                  <c:v>12 HIGUEY</c:v>
                </c:pt>
                <c:pt idx="7">
                  <c:v>11 PUERTO PLATA</c:v>
                </c:pt>
                <c:pt idx="8">
                  <c:v>10 SANTO DOMINGO</c:v>
                </c:pt>
                <c:pt idx="9">
                  <c:v>09 MAO</c:v>
                </c:pt>
                <c:pt idx="10">
                  <c:v>08 SANTIAGO</c:v>
                </c:pt>
                <c:pt idx="11">
                  <c:v>07 SAN FRANCISCO DE MACORIS</c:v>
                </c:pt>
                <c:pt idx="12">
                  <c:v>06 LA VEGA</c:v>
                </c:pt>
                <c:pt idx="13">
                  <c:v>05 SAN PEDRO DE MACORIS</c:v>
                </c:pt>
                <c:pt idx="14">
                  <c:v>04 SAN CRISTOBAL</c:v>
                </c:pt>
                <c:pt idx="15">
                  <c:v>03 AZUA</c:v>
                </c:pt>
                <c:pt idx="16">
                  <c:v>02 SAN JUAN DE LA MAGUANA</c:v>
                </c:pt>
                <c:pt idx="17">
                  <c:v>01 BARAHONA</c:v>
                </c:pt>
              </c:strCache>
            </c:strRef>
          </c:cat>
          <c:val>
            <c:numRef>
              <c:f>'Datos 4to trimestre'!$E$315:$E$332</c:f>
              <c:numCache>
                <c:formatCode>General</c:formatCode>
                <c:ptCount val="18"/>
                <c:pt idx="0">
                  <c:v>23</c:v>
                </c:pt>
                <c:pt idx="1">
                  <c:v>37</c:v>
                </c:pt>
                <c:pt idx="2">
                  <c:v>14</c:v>
                </c:pt>
                <c:pt idx="3">
                  <c:v>33</c:v>
                </c:pt>
                <c:pt idx="4">
                  <c:v>3</c:v>
                </c:pt>
                <c:pt idx="5">
                  <c:v>8</c:v>
                </c:pt>
                <c:pt idx="6">
                  <c:v>0</c:v>
                </c:pt>
                <c:pt idx="7">
                  <c:v>0</c:v>
                </c:pt>
                <c:pt idx="8">
                  <c:v>65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16</c:v>
                </c:pt>
                <c:pt idx="13">
                  <c:v>0</c:v>
                </c:pt>
                <c:pt idx="14">
                  <c:v>32</c:v>
                </c:pt>
                <c:pt idx="15">
                  <c:v>45</c:v>
                </c:pt>
                <c:pt idx="16">
                  <c:v>50</c:v>
                </c:pt>
                <c:pt idx="17">
                  <c:v>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4C9-433C-A772-DC5248EE2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41260000"/>
        <c:axId val="1941257824"/>
      </c:barChart>
      <c:catAx>
        <c:axId val="1941260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941257824"/>
        <c:crosses val="autoZero"/>
        <c:auto val="1"/>
        <c:lblAlgn val="ctr"/>
        <c:lblOffset val="100"/>
        <c:noMultiLvlLbl val="0"/>
      </c:catAx>
      <c:valAx>
        <c:axId val="1941257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941260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3207820176324116E-2"/>
          <c:y val="0.91724733916444712"/>
          <c:w val="0.72982350763846837"/>
          <c:h val="7.21179017955367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bg2">
                    <a:lumMod val="1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u="none" strike="noStrike" baseline="0">
                <a:effectLst/>
              </a:rPr>
              <a:t>Programas de Formación y Capacitación Profesional</a:t>
            </a:r>
          </a:p>
          <a:p>
            <a:pPr>
              <a:defRPr sz="1000" b="1">
                <a:solidFill>
                  <a:schemeClr val="bg2">
                    <a:lumMod val="10000"/>
                  </a:schemeClr>
                </a:solidFill>
              </a:defRPr>
            </a:pPr>
            <a:r>
              <a:rPr lang="en-US" sz="1000" b="1" i="0" baseline="0">
                <a:solidFill>
                  <a:schemeClr val="bg2">
                    <a:lumMod val="10000"/>
                  </a:schemeClr>
                </a:solidFill>
                <a:effectLst/>
              </a:rPr>
              <a:t>% Docentes Becados vs Personal Docente del Minerd por Regional</a:t>
            </a:r>
            <a:endParaRPr lang="es-DO" sz="1000" b="1">
              <a:solidFill>
                <a:schemeClr val="bg2">
                  <a:lumMod val="10000"/>
                </a:schemeClr>
              </a:solidFill>
              <a:effectLst/>
            </a:endParaRPr>
          </a:p>
          <a:p>
            <a:pPr>
              <a:defRPr sz="1000" b="1">
                <a:solidFill>
                  <a:schemeClr val="bg2">
                    <a:lumMod val="10000"/>
                  </a:schemeClr>
                </a:solidFill>
              </a:defRPr>
            </a:pPr>
            <a:r>
              <a:rPr lang="en-US" sz="1000" b="1" i="0" baseline="0">
                <a:solidFill>
                  <a:schemeClr val="bg2">
                    <a:lumMod val="10000"/>
                  </a:schemeClr>
                </a:solidFill>
                <a:effectLst/>
              </a:rPr>
              <a:t>Periodo octubre-diciembre 2021</a:t>
            </a:r>
            <a:endParaRPr lang="es-DO" sz="1000" b="1">
              <a:solidFill>
                <a:schemeClr val="bg2">
                  <a:lumMod val="10000"/>
                </a:schemeClr>
              </a:solidFill>
            </a:endParaRPr>
          </a:p>
        </c:rich>
      </c:tx>
      <c:layout>
        <c:manualLayout>
          <c:xMode val="edge"/>
          <c:yMode val="edge"/>
          <c:x val="0.25266106736657917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bg2">
                  <a:lumMod val="10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2"/>
          <c:order val="0"/>
          <c:spPr>
            <a:solidFill>
              <a:srgbClr val="92D05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'Datos 4to trimestre'!$B$342:$B$359</c:f>
              <c:strCache>
                <c:ptCount val="18"/>
                <c:pt idx="0">
                  <c:v>18 BAHORUCO</c:v>
                </c:pt>
                <c:pt idx="1">
                  <c:v>17 MONTE PLATA</c:v>
                </c:pt>
                <c:pt idx="2">
                  <c:v>16 COTUI</c:v>
                </c:pt>
                <c:pt idx="3">
                  <c:v>15 SANTO DOMINGO</c:v>
                </c:pt>
                <c:pt idx="4">
                  <c:v>14 NAGUA</c:v>
                </c:pt>
                <c:pt idx="5">
                  <c:v>13 MONTE CRISTI</c:v>
                </c:pt>
                <c:pt idx="6">
                  <c:v>12 HIGUEY</c:v>
                </c:pt>
                <c:pt idx="7">
                  <c:v>11 PUERTO PLATA</c:v>
                </c:pt>
                <c:pt idx="8">
                  <c:v>10 SANTO DOMINGO</c:v>
                </c:pt>
                <c:pt idx="9">
                  <c:v>09 MAO</c:v>
                </c:pt>
                <c:pt idx="10">
                  <c:v>08 SANTIAGO</c:v>
                </c:pt>
                <c:pt idx="11">
                  <c:v>07 SAN FRANCISCO DE MACORIS</c:v>
                </c:pt>
                <c:pt idx="12">
                  <c:v>06 LA VEGA</c:v>
                </c:pt>
                <c:pt idx="13">
                  <c:v>05 SAN PEDRO DE MACORIS</c:v>
                </c:pt>
                <c:pt idx="14">
                  <c:v>04 SAN CRISTOBAL</c:v>
                </c:pt>
                <c:pt idx="15">
                  <c:v>03 AZUA</c:v>
                </c:pt>
                <c:pt idx="16">
                  <c:v>02 SAN JUAN DE LA MAGUANA</c:v>
                </c:pt>
                <c:pt idx="17">
                  <c:v>01 BARAHONA</c:v>
                </c:pt>
              </c:strCache>
            </c:strRef>
          </c:cat>
          <c:val>
            <c:numRef>
              <c:f>'Datos 4to trimestre'!$E$342:$E$359</c:f>
              <c:numCache>
                <c:formatCode>0%</c:formatCode>
                <c:ptCount val="18"/>
                <c:pt idx="0">
                  <c:v>0.15337837837837837</c:v>
                </c:pt>
                <c:pt idx="1">
                  <c:v>0.1991095720999258</c:v>
                </c:pt>
                <c:pt idx="2">
                  <c:v>0.1154903758020165</c:v>
                </c:pt>
                <c:pt idx="3">
                  <c:v>0.56816998229351112</c:v>
                </c:pt>
                <c:pt idx="4">
                  <c:v>0.20469151670951158</c:v>
                </c:pt>
                <c:pt idx="5">
                  <c:v>0.21947194719471946</c:v>
                </c:pt>
                <c:pt idx="6">
                  <c:v>0.43265148591277497</c:v>
                </c:pt>
                <c:pt idx="7">
                  <c:v>0.17846693973083674</c:v>
                </c:pt>
                <c:pt idx="8">
                  <c:v>0.473484542739527</c:v>
                </c:pt>
                <c:pt idx="9">
                  <c:v>0.15450643776824036</c:v>
                </c:pt>
                <c:pt idx="10">
                  <c:v>0.30325752919483712</c:v>
                </c:pt>
                <c:pt idx="11">
                  <c:v>0.12740589337421224</c:v>
                </c:pt>
                <c:pt idx="12">
                  <c:v>0.34282879818594103</c:v>
                </c:pt>
                <c:pt idx="13">
                  <c:v>0.22536873156342183</c:v>
                </c:pt>
                <c:pt idx="14">
                  <c:v>0.80172009382329945</c:v>
                </c:pt>
                <c:pt idx="15">
                  <c:v>0.14448594456457636</c:v>
                </c:pt>
                <c:pt idx="16">
                  <c:v>0.22262247838616714</c:v>
                </c:pt>
                <c:pt idx="17">
                  <c:v>0.17604355716878403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DC1-40FB-92F8-29C0CE150D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5116608"/>
        <c:axId val="225119872"/>
        <c:axId val="0"/>
      </c:bar3DChart>
      <c:catAx>
        <c:axId val="225116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25119872"/>
        <c:crosses val="autoZero"/>
        <c:auto val="1"/>
        <c:lblAlgn val="ctr"/>
        <c:lblOffset val="100"/>
        <c:noMultiLvlLbl val="0"/>
      </c:catAx>
      <c:valAx>
        <c:axId val="225119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25116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bg2">
                    <a:lumMod val="1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effectLst/>
              </a:rPr>
              <a:t>Programas de Formación y Desarrollo Profesional</a:t>
            </a:r>
            <a:endParaRPr lang="es-DO" sz="1000">
              <a:effectLst/>
            </a:endParaRPr>
          </a:p>
          <a:p>
            <a:pPr>
              <a:defRPr sz="1000" b="1">
                <a:solidFill>
                  <a:schemeClr val="bg2">
                    <a:lumMod val="10000"/>
                  </a:schemeClr>
                </a:solidFill>
              </a:defRPr>
            </a:pPr>
            <a:r>
              <a:rPr lang="en-US" sz="1000" b="1" i="0" baseline="0">
                <a:solidFill>
                  <a:schemeClr val="bg2">
                    <a:lumMod val="10000"/>
                  </a:schemeClr>
                </a:solidFill>
                <a:effectLst/>
              </a:rPr>
              <a:t>Total Docentes Becados vs Personal Docente del Minerd por Regional</a:t>
            </a:r>
            <a:endParaRPr lang="es-DO" sz="1000" b="1">
              <a:solidFill>
                <a:schemeClr val="bg2">
                  <a:lumMod val="10000"/>
                </a:schemeClr>
              </a:solidFill>
              <a:effectLst/>
            </a:endParaRPr>
          </a:p>
          <a:p>
            <a:pPr>
              <a:defRPr sz="1000" b="1">
                <a:solidFill>
                  <a:schemeClr val="bg2">
                    <a:lumMod val="10000"/>
                  </a:schemeClr>
                </a:solidFill>
              </a:defRPr>
            </a:pPr>
            <a:r>
              <a:rPr lang="en-US" sz="1000" b="1" i="0" baseline="0">
                <a:solidFill>
                  <a:schemeClr val="bg2">
                    <a:lumMod val="10000"/>
                  </a:schemeClr>
                </a:solidFill>
                <a:effectLst/>
              </a:rPr>
              <a:t>Periodo octubre-diciembre  2021</a:t>
            </a:r>
            <a:endParaRPr lang="es-DO" sz="1000" b="1">
              <a:solidFill>
                <a:schemeClr val="bg2">
                  <a:lumMod val="10000"/>
                </a:schemeClr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bg2">
                  <a:lumMod val="10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8"/>
              <c:layout>
                <c:manualLayout>
                  <c:x val="0"/>
                  <c:y val="-1.5325665874538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50E3-4CFC-BD64-3EA4E1848236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6.6225165562913101E-3"/>
                  <c:y val="-7.66283293726945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50E3-4CFC-BD64-3EA4E184823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'Datos 4to trimestre'!$B$342:$B$359</c:f>
              <c:strCache>
                <c:ptCount val="18"/>
                <c:pt idx="0">
                  <c:v>18 BAHORUCO</c:v>
                </c:pt>
                <c:pt idx="1">
                  <c:v>17 MONTE PLATA</c:v>
                </c:pt>
                <c:pt idx="2">
                  <c:v>16 COTUI</c:v>
                </c:pt>
                <c:pt idx="3">
                  <c:v>15 SANTO DOMINGO</c:v>
                </c:pt>
                <c:pt idx="4">
                  <c:v>14 NAGUA</c:v>
                </c:pt>
                <c:pt idx="5">
                  <c:v>13 MONTE CRISTI</c:v>
                </c:pt>
                <c:pt idx="6">
                  <c:v>12 HIGUEY</c:v>
                </c:pt>
                <c:pt idx="7">
                  <c:v>11 PUERTO PLATA</c:v>
                </c:pt>
                <c:pt idx="8">
                  <c:v>10 SANTO DOMINGO</c:v>
                </c:pt>
                <c:pt idx="9">
                  <c:v>09 MAO</c:v>
                </c:pt>
                <c:pt idx="10">
                  <c:v>08 SANTIAGO</c:v>
                </c:pt>
                <c:pt idx="11">
                  <c:v>07 SAN FRANCISCO DE MACORIS</c:v>
                </c:pt>
                <c:pt idx="12">
                  <c:v>06 LA VEGA</c:v>
                </c:pt>
                <c:pt idx="13">
                  <c:v>05 SAN PEDRO DE MACORIS</c:v>
                </c:pt>
                <c:pt idx="14">
                  <c:v>04 SAN CRISTOBAL</c:v>
                </c:pt>
                <c:pt idx="15">
                  <c:v>03 AZUA</c:v>
                </c:pt>
                <c:pt idx="16">
                  <c:v>02 SAN JUAN DE LA MAGUANA</c:v>
                </c:pt>
                <c:pt idx="17">
                  <c:v>01 BARAHONA</c:v>
                </c:pt>
              </c:strCache>
            </c:strRef>
          </c:cat>
          <c:val>
            <c:numRef>
              <c:f>'Datos 4to trimestre'!$C$342:$C$359</c:f>
              <c:numCache>
                <c:formatCode>#,##0</c:formatCode>
                <c:ptCount val="18"/>
                <c:pt idx="0">
                  <c:v>2960</c:v>
                </c:pt>
                <c:pt idx="1">
                  <c:v>4043</c:v>
                </c:pt>
                <c:pt idx="2">
                  <c:v>5455</c:v>
                </c:pt>
                <c:pt idx="3">
                  <c:v>9601</c:v>
                </c:pt>
                <c:pt idx="4">
                  <c:v>3112</c:v>
                </c:pt>
                <c:pt idx="5">
                  <c:v>1818</c:v>
                </c:pt>
                <c:pt idx="6">
                  <c:v>2591</c:v>
                </c:pt>
                <c:pt idx="7">
                  <c:v>3418</c:v>
                </c:pt>
                <c:pt idx="8">
                  <c:v>12389</c:v>
                </c:pt>
                <c:pt idx="9">
                  <c:v>3029</c:v>
                </c:pt>
                <c:pt idx="10">
                  <c:v>8135</c:v>
                </c:pt>
                <c:pt idx="11">
                  <c:v>5871</c:v>
                </c:pt>
                <c:pt idx="12">
                  <c:v>7056</c:v>
                </c:pt>
                <c:pt idx="13">
                  <c:v>6780</c:v>
                </c:pt>
                <c:pt idx="14">
                  <c:v>6395</c:v>
                </c:pt>
                <c:pt idx="15">
                  <c:v>5087</c:v>
                </c:pt>
                <c:pt idx="16">
                  <c:v>5552</c:v>
                </c:pt>
                <c:pt idx="17">
                  <c:v>3306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265-4F5B-AD37-951F152E2C5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6.622516556291390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0E3-4CFC-BD64-3EA4E184823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6.622516556291390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0E3-4CFC-BD64-3EA4E184823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622516556291390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0E3-4CFC-BD64-3EA4E184823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622516556291390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0E3-4CFC-BD64-3EA4E184823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622516556291431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0E3-4CFC-BD64-3EA4E184823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4.415011037527593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0E3-4CFC-BD64-3EA4E184823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225165562913101E-3"/>
                  <c:y val="3.83141646863472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0E3-4CFC-BD64-3EA4E184823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1037527593818985E-2"/>
                  <c:y val="3.83141646863472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0E3-4CFC-BD64-3EA4E184823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1037527593818985E-2"/>
                  <c:y val="3.83141646863472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0E3-4CFC-BD64-3EA4E1848236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8.830022075055187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50E3-4CFC-BD64-3EA4E1848236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6.6225165562914714E-3"/>
                  <c:y val="3.83141646863465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50E3-4CFC-BD64-3EA4E1848236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6.622516556291390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50E3-4CFC-BD64-3EA4E1848236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1.1037527593818904E-2"/>
                  <c:y val="1.91570823431736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50E3-4CFC-BD64-3EA4E1848236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324503311258262E-2"/>
                  <c:y val="1.53256658745389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50E3-4CFC-BD64-3EA4E1848236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4.4150110375275938E-3"/>
                  <c:y val="-7.024182381876061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50E3-4CFC-BD64-3EA4E1848236}"/>
                </c:ex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6.622516556291390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50E3-4CFC-BD64-3EA4E1848236}"/>
                </c:ex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6.622516556291390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50E3-4CFC-BD64-3EA4E1848236}"/>
                </c:ex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1.9867549668874173E-2"/>
                  <c:y val="2.2988498811808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265-4F5B-AD37-951F152E2C5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'Datos 4to trimestre'!$B$342:$B$359</c:f>
              <c:strCache>
                <c:ptCount val="18"/>
                <c:pt idx="0">
                  <c:v>18 BAHORUCO</c:v>
                </c:pt>
                <c:pt idx="1">
                  <c:v>17 MONTE PLATA</c:v>
                </c:pt>
                <c:pt idx="2">
                  <c:v>16 COTUI</c:v>
                </c:pt>
                <c:pt idx="3">
                  <c:v>15 SANTO DOMINGO</c:v>
                </c:pt>
                <c:pt idx="4">
                  <c:v>14 NAGUA</c:v>
                </c:pt>
                <c:pt idx="5">
                  <c:v>13 MONTE CRISTI</c:v>
                </c:pt>
                <c:pt idx="6">
                  <c:v>12 HIGUEY</c:v>
                </c:pt>
                <c:pt idx="7">
                  <c:v>11 PUERTO PLATA</c:v>
                </c:pt>
                <c:pt idx="8">
                  <c:v>10 SANTO DOMINGO</c:v>
                </c:pt>
                <c:pt idx="9">
                  <c:v>09 MAO</c:v>
                </c:pt>
                <c:pt idx="10">
                  <c:v>08 SANTIAGO</c:v>
                </c:pt>
                <c:pt idx="11">
                  <c:v>07 SAN FRANCISCO DE MACORIS</c:v>
                </c:pt>
                <c:pt idx="12">
                  <c:v>06 LA VEGA</c:v>
                </c:pt>
                <c:pt idx="13">
                  <c:v>05 SAN PEDRO DE MACORIS</c:v>
                </c:pt>
                <c:pt idx="14">
                  <c:v>04 SAN CRISTOBAL</c:v>
                </c:pt>
                <c:pt idx="15">
                  <c:v>03 AZUA</c:v>
                </c:pt>
                <c:pt idx="16">
                  <c:v>02 SAN JUAN DE LA MAGUANA</c:v>
                </c:pt>
                <c:pt idx="17">
                  <c:v>01 BARAHONA</c:v>
                </c:pt>
              </c:strCache>
            </c:strRef>
          </c:cat>
          <c:val>
            <c:numRef>
              <c:f>'Datos 4to trimestre'!$D$342:$D$359</c:f>
              <c:numCache>
                <c:formatCode>0</c:formatCode>
                <c:ptCount val="18"/>
                <c:pt idx="0">
                  <c:v>454</c:v>
                </c:pt>
                <c:pt idx="1">
                  <c:v>805</c:v>
                </c:pt>
                <c:pt idx="2">
                  <c:v>630</c:v>
                </c:pt>
                <c:pt idx="3">
                  <c:v>5455</c:v>
                </c:pt>
                <c:pt idx="4">
                  <c:v>637</c:v>
                </c:pt>
                <c:pt idx="5">
                  <c:v>399</c:v>
                </c:pt>
                <c:pt idx="6">
                  <c:v>1121</c:v>
                </c:pt>
                <c:pt idx="7">
                  <c:v>610</c:v>
                </c:pt>
                <c:pt idx="8">
                  <c:v>5866</c:v>
                </c:pt>
                <c:pt idx="9">
                  <c:v>468</c:v>
                </c:pt>
                <c:pt idx="10">
                  <c:v>2467</c:v>
                </c:pt>
                <c:pt idx="11">
                  <c:v>748</c:v>
                </c:pt>
                <c:pt idx="12">
                  <c:v>2419</c:v>
                </c:pt>
                <c:pt idx="13">
                  <c:v>1528</c:v>
                </c:pt>
                <c:pt idx="14">
                  <c:v>5127</c:v>
                </c:pt>
                <c:pt idx="15">
                  <c:v>735</c:v>
                </c:pt>
                <c:pt idx="16">
                  <c:v>1236</c:v>
                </c:pt>
                <c:pt idx="17">
                  <c:v>582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265-4F5B-AD37-951F152E2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5116064"/>
        <c:axId val="367408480"/>
        <c:axId val="0"/>
      </c:bar3DChart>
      <c:catAx>
        <c:axId val="225116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67408480"/>
        <c:crosses val="autoZero"/>
        <c:auto val="1"/>
        <c:lblAlgn val="ctr"/>
        <c:lblOffset val="100"/>
        <c:noMultiLvlLbl val="0"/>
      </c:catAx>
      <c:valAx>
        <c:axId val="367408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25116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effectLst/>
              </a:rPr>
              <a:t>Formación Continua- Diplomados </a:t>
            </a:r>
            <a:endParaRPr lang="es-DO" sz="1000"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Docentes Becados según Área Formativa</a:t>
            </a:r>
            <a:endParaRPr lang="es-DO" sz="1000"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Periodo octubre-diciembre  2021</a:t>
            </a:r>
            <a:endParaRPr lang="es-DO" sz="1000"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endParaRPr lang="es-DO" sz="1000" b="1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21761236910189946"/>
          <c:y val="2.66791793821039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41223320881382264"/>
          <c:y val="0.16624147363090735"/>
          <c:w val="0.52095033149006709"/>
          <c:h val="0.7397240590011217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'Datos 4to trimestre'!$C$91</c:f>
              <c:strCache>
                <c:ptCount val="1"/>
                <c:pt idx="0">
                  <c:v>Docentes Beneficiados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'Datos 4to trimestre'!$B$92:$B$108</c:f>
              <c:strCache>
                <c:ptCount val="17"/>
                <c:pt idx="0">
                  <c:v>Planificación y Gestión Educativa</c:v>
                </c:pt>
                <c:pt idx="1">
                  <c:v>TIC-Informática</c:v>
                </c:pt>
                <c:pt idx="2">
                  <c:v>Inglés</c:v>
                </c:pt>
                <c:pt idx="3">
                  <c:v>Neurociencia cognitiva y pedagógica</c:v>
                </c:pt>
                <c:pt idx="4">
                  <c:v>Atención a la primera infancia</c:v>
                </c:pt>
                <c:pt idx="5">
                  <c:v>Educación Artística</c:v>
                </c:pt>
                <c:pt idx="6">
                  <c:v>Formación Humana </c:v>
                </c:pt>
                <c:pt idx="7">
                  <c:v>Educación Inclusiva</c:v>
                </c:pt>
                <c:pt idx="8">
                  <c:v>Lengua Española</c:v>
                </c:pt>
                <c:pt idx="9">
                  <c:v>Educación civica y Ciudadana</c:v>
                </c:pt>
                <c:pt idx="10">
                  <c:v>Docente Virtual</c:v>
                </c:pt>
                <c:pt idx="11">
                  <c:v>Matemática</c:v>
                </c:pt>
                <c:pt idx="12">
                  <c:v>Ciencias de la Naturaleza</c:v>
                </c:pt>
                <c:pt idx="13">
                  <c:v>Liderazgo y Habilidades Directivas</c:v>
                </c:pt>
                <c:pt idx="14">
                  <c:v>Enseñanza de la Química</c:v>
                </c:pt>
                <c:pt idx="15">
                  <c:v>Gestión Administrativa y Pedagógica</c:v>
                </c:pt>
                <c:pt idx="16">
                  <c:v>EFCCE</c:v>
                </c:pt>
              </c:strCache>
            </c:strRef>
          </c:cat>
          <c:val>
            <c:numRef>
              <c:f>'Datos 4to trimestre'!$C$92:$C$108</c:f>
              <c:numCache>
                <c:formatCode>_-* #,##0_-;\-* #,##0_-;_-* "-"??_-;_-@_-</c:formatCode>
                <c:ptCount val="17"/>
                <c:pt idx="0">
                  <c:v>1996</c:v>
                </c:pt>
                <c:pt idx="1">
                  <c:v>2634</c:v>
                </c:pt>
                <c:pt idx="2">
                  <c:v>800</c:v>
                </c:pt>
                <c:pt idx="3">
                  <c:v>200</c:v>
                </c:pt>
                <c:pt idx="4">
                  <c:v>560</c:v>
                </c:pt>
                <c:pt idx="5" formatCode="General">
                  <c:v>300</c:v>
                </c:pt>
                <c:pt idx="6" formatCode="General">
                  <c:v>315</c:v>
                </c:pt>
                <c:pt idx="7" formatCode="General">
                  <c:v>481</c:v>
                </c:pt>
                <c:pt idx="8" formatCode="General">
                  <c:v>140</c:v>
                </c:pt>
                <c:pt idx="9" formatCode="General">
                  <c:v>180</c:v>
                </c:pt>
                <c:pt idx="10" formatCode="General">
                  <c:v>300</c:v>
                </c:pt>
                <c:pt idx="11" formatCode="General">
                  <c:v>315</c:v>
                </c:pt>
                <c:pt idx="12" formatCode="General">
                  <c:v>140</c:v>
                </c:pt>
                <c:pt idx="13" formatCode="General">
                  <c:v>120</c:v>
                </c:pt>
                <c:pt idx="14" formatCode="General">
                  <c:v>130</c:v>
                </c:pt>
                <c:pt idx="15" formatCode="General">
                  <c:v>380</c:v>
                </c:pt>
                <c:pt idx="16" formatCode="General">
                  <c:v>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42-46AF-9879-41A27D3B49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7411744"/>
        <c:axId val="367406304"/>
        <c:axId val="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'Datos 4to trimestre'!$D$91</c15:sqref>
                        </c15:formulaRef>
                      </c:ext>
                    </c:extLst>
                    <c:strCache>
                      <c:ptCount val="1"/>
                      <c:pt idx="0">
                        <c:v>% 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dLbl>
                    <c:idx val="6"/>
                    <c:layout>
                      <c:manualLayout>
                        <c:x val="0.10486888293111477"/>
                        <c:y val="4.1862878306918629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7-EF42-46AF-9879-41A27D3B49F2}"/>
                      </c:ext>
                      <c:ext uri="{CE6537A1-D6FC-4f65-9D91-7224C49458BB}"/>
                    </c:extLst>
                  </c:dLbl>
                  <c:dLbl>
                    <c:idx val="7"/>
                    <c:layout>
                      <c:manualLayout>
                        <c:x val="0.45318338695231741"/>
                        <c:y val="-3.3490302645536284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8-EF42-46AF-9879-41A27D3B49F2}"/>
                      </c:ext>
                      <c:ext uri="{CE6537A1-D6FC-4f65-9D91-7224C49458BB}"/>
                    </c:extLst>
                  </c:dLbl>
                  <c:dLbl>
                    <c:idx val="8"/>
                    <c:layout>
                      <c:manualLayout>
                        <c:x val="0.11610483467373414"/>
                        <c:y val="7.6747723633101087E-17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0-FCF7-4371-9B9D-740BB2632D42}"/>
                      </c:ext>
                      <c:ext uri="{CE6537A1-D6FC-4f65-9D91-7224C49458BB}"/>
                    </c:extLst>
                  </c:dLbl>
                  <c:dLbl>
                    <c:idx val="15"/>
                    <c:layout>
                      <c:manualLayout>
                        <c:x val="0.19101117962453046"/>
                        <c:y val="2.0931439153460005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0-A0CE-4620-898F-690B38A4ABCF}"/>
                      </c:ext>
                      <c:ext uri="{CE6537A1-D6FC-4f65-9D91-7224C49458BB}"/>
                    </c:extLst>
                  </c:dLbl>
                  <c:dLbl>
                    <c:idx val="16"/>
                    <c:layout>
                      <c:manualLayout>
                        <c:x val="0.11985015192127402"/>
                        <c:y val="1.2558863492076126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0-26F8-4525-B757-286167E5879E}"/>
                      </c:ext>
                      <c:ext uri="{CE6537A1-D6FC-4f65-9D91-7224C49458BB}"/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rgbClr val="00206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'Datos 4to trimestre'!$B$92:$B$108</c15:sqref>
                        </c15:formulaRef>
                      </c:ext>
                    </c:extLst>
                    <c:strCache>
                      <c:ptCount val="17"/>
                      <c:pt idx="0">
                        <c:v>Planificación y Gestión Educativa</c:v>
                      </c:pt>
                      <c:pt idx="1">
                        <c:v>TIC-Informática</c:v>
                      </c:pt>
                      <c:pt idx="2">
                        <c:v>Inglés</c:v>
                      </c:pt>
                      <c:pt idx="3">
                        <c:v>Neurociencia cognitiva y pedagógica</c:v>
                      </c:pt>
                      <c:pt idx="4">
                        <c:v>Atención a la primera infancia</c:v>
                      </c:pt>
                      <c:pt idx="5">
                        <c:v>Educación Artística</c:v>
                      </c:pt>
                      <c:pt idx="6">
                        <c:v>Formación Humana </c:v>
                      </c:pt>
                      <c:pt idx="7">
                        <c:v>Educación Inclusiva</c:v>
                      </c:pt>
                      <c:pt idx="8">
                        <c:v>Lengua Española</c:v>
                      </c:pt>
                      <c:pt idx="9">
                        <c:v>Educación civica y Ciudadana</c:v>
                      </c:pt>
                      <c:pt idx="10">
                        <c:v>Docente Virtual</c:v>
                      </c:pt>
                      <c:pt idx="11">
                        <c:v>Matemática</c:v>
                      </c:pt>
                      <c:pt idx="12">
                        <c:v>Ciencias de la Naturaleza</c:v>
                      </c:pt>
                      <c:pt idx="13">
                        <c:v>Liderazgo y Habilidades Directivas</c:v>
                      </c:pt>
                      <c:pt idx="14">
                        <c:v>Enseñanza de la Química</c:v>
                      </c:pt>
                      <c:pt idx="15">
                        <c:v>Gestión Administrativa y Pedagógica</c:v>
                      </c:pt>
                      <c:pt idx="16">
                        <c:v>EFCCE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'Datos 4to trimestre'!$D$92:$D$108</c15:sqref>
                        </c15:formulaRef>
                      </c:ext>
                    </c:extLst>
                    <c:numCache>
                      <c:formatCode>0%</c:formatCode>
                      <c:ptCount val="17"/>
                      <c:pt idx="0">
                        <c:v>0.22101649872660836</c:v>
                      </c:pt>
                      <c:pt idx="1">
                        <c:v>0.29166205292880082</c:v>
                      </c:pt>
                      <c:pt idx="2">
                        <c:v>8.8583767024692728E-2</c:v>
                      </c:pt>
                      <c:pt idx="3">
                        <c:v>2.2145941756173182E-2</c:v>
                      </c:pt>
                      <c:pt idx="4">
                        <c:v>6.2008636917284907E-2</c:v>
                      </c:pt>
                      <c:pt idx="5">
                        <c:v>3.3218912634259773E-2</c:v>
                      </c:pt>
                      <c:pt idx="6">
                        <c:v>3.4879858265972757E-2</c:v>
                      </c:pt>
                      <c:pt idx="7">
                        <c:v>5.32609899235965E-2</c:v>
                      </c:pt>
                      <c:pt idx="8">
                        <c:v>1.5502159229321227E-2</c:v>
                      </c:pt>
                      <c:pt idx="9">
                        <c:v>1.9931347580555862E-2</c:v>
                      </c:pt>
                      <c:pt idx="10">
                        <c:v>3.3218912634259773E-2</c:v>
                      </c:pt>
                      <c:pt idx="11">
                        <c:v>3.4879858265972757E-2</c:v>
                      </c:pt>
                      <c:pt idx="12">
                        <c:v>1.5502159229321227E-2</c:v>
                      </c:pt>
                      <c:pt idx="13">
                        <c:v>1.3287565053703909E-2</c:v>
                      </c:pt>
                      <c:pt idx="14">
                        <c:v>1.4394862141512569E-2</c:v>
                      </c:pt>
                      <c:pt idx="15">
                        <c:v>4.2077289336729044E-2</c:v>
                      </c:pt>
                      <c:pt idx="16">
                        <c:v>4.4291883512346366E-3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C-EF42-46AF-9879-41A27D3B49F2}"/>
                  </c:ext>
                </c:extLst>
              </c15:ser>
            </c15:filteredBarSeries>
          </c:ext>
        </c:extLst>
      </c:bar3DChart>
      <c:valAx>
        <c:axId val="367406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67411744"/>
        <c:crosses val="autoZero"/>
        <c:crossBetween val="between"/>
      </c:valAx>
      <c:catAx>
        <c:axId val="367411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674063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effectLst/>
              </a:rPr>
              <a:t>Formación Continua-  Talleres, Congresos, Cursos y Seminarios </a:t>
            </a:r>
            <a:endParaRPr lang="es-DO" sz="1000"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Docentes Becados según Área Formativa</a:t>
            </a:r>
            <a:endParaRPr lang="es-DO" sz="1000"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Periodo octubre-diciembre  2021</a:t>
            </a:r>
            <a:endParaRPr lang="es-DO" sz="1000"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endParaRPr lang="es-DO" sz="1000" b="1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13179800884779594"/>
          <c:y val="1.66917337579993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8227067083350413"/>
          <c:y val="0.32198688647065182"/>
          <c:w val="0.52095033149006709"/>
          <c:h val="0.5595592124018206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'Datos 4to trimestre'!$C$120</c:f>
              <c:strCache>
                <c:ptCount val="1"/>
                <c:pt idx="0">
                  <c:v>Docentes Beneficiados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'Datos 4to trimestre'!$B$121:$B$130</c:f>
              <c:strCache>
                <c:ptCount val="10"/>
                <c:pt idx="0">
                  <c:v>Educación Online</c:v>
                </c:pt>
                <c:pt idx="1">
                  <c:v>Gestión de la Educación</c:v>
                </c:pt>
                <c:pt idx="2">
                  <c:v>Desarrollo sostenible</c:v>
                </c:pt>
                <c:pt idx="3">
                  <c:v>Innova en Educación más alla de la Pandemia</c:v>
                </c:pt>
                <c:pt idx="4">
                  <c:v>Trastornos Cognitivos</c:v>
                </c:pt>
                <c:pt idx="5">
                  <c:v>Neurociencia Cognitiva</c:v>
                </c:pt>
                <c:pt idx="6">
                  <c:v>Docencia Virtual</c:v>
                </c:pt>
                <c:pt idx="7">
                  <c:v>Neurodidácica</c:v>
                </c:pt>
                <c:pt idx="8">
                  <c:v>Atención a la Primera Infancia</c:v>
                </c:pt>
                <c:pt idx="9">
                  <c:v>GeoGebra</c:v>
                </c:pt>
              </c:strCache>
            </c:strRef>
          </c:cat>
          <c:val>
            <c:numRef>
              <c:f>'Datos 4to trimestre'!$C$121:$C$130</c:f>
              <c:numCache>
                <c:formatCode>_-* #,##0_-;\-* #,##0_-;_-* "-"??_-;_-@_-</c:formatCode>
                <c:ptCount val="10"/>
                <c:pt idx="0" formatCode="General">
                  <c:v>120</c:v>
                </c:pt>
                <c:pt idx="1">
                  <c:v>1450</c:v>
                </c:pt>
                <c:pt idx="2" formatCode="General">
                  <c:v>970</c:v>
                </c:pt>
                <c:pt idx="3">
                  <c:v>8000</c:v>
                </c:pt>
                <c:pt idx="4">
                  <c:v>2360</c:v>
                </c:pt>
                <c:pt idx="5">
                  <c:v>2563</c:v>
                </c:pt>
                <c:pt idx="6">
                  <c:v>120</c:v>
                </c:pt>
                <c:pt idx="7">
                  <c:v>3200</c:v>
                </c:pt>
                <c:pt idx="8">
                  <c:v>2900</c:v>
                </c:pt>
                <c:pt idx="9" formatCode="General">
                  <c:v>180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7A-41E7-8736-D8C650FBC0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5"/>
        <c:gapDepth val="172"/>
        <c:shape val="box"/>
        <c:axId val="367407936"/>
        <c:axId val="367404672"/>
        <c:axId val="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'Datos 4to trimestre'!$D$120</c15:sqref>
                        </c15:formulaRef>
                      </c:ext>
                    </c:extLst>
                    <c:strCache>
                      <c:ptCount val="1"/>
                      <c:pt idx="0">
                        <c:v>% 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dLbl>
                    <c:idx val="0"/>
                    <c:layout>
                      <c:manualLayout>
                        <c:x val="8.9887613940955444E-2"/>
                        <c:y val="-1.255886349207605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1-EE7A-41E7-8736-D8C650FBC04C}"/>
                      </c:ext>
                      <c:ext uri="{CE6537A1-D6FC-4f65-9D91-7224C49458BB}"/>
                    </c:extLst>
                  </c:dLbl>
                  <c:dLbl>
                    <c:idx val="1"/>
                    <c:layout>
                      <c:manualLayout>
                        <c:x val="0.32958791778350355"/>
                        <c:y val="-2.0931439153460081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2-EE7A-41E7-8736-D8C650FBC04C}"/>
                      </c:ext>
                      <c:ext uri="{CE6537A1-D6FC-4f65-9D91-7224C49458BB}"/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rgbClr val="00206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'Datos 4to trimestre'!$B$121:$B$130</c15:sqref>
                        </c15:formulaRef>
                      </c:ext>
                    </c:extLst>
                    <c:strCache>
                      <c:ptCount val="10"/>
                      <c:pt idx="0">
                        <c:v>Educación Online</c:v>
                      </c:pt>
                      <c:pt idx="1">
                        <c:v>Gestión de la Educación</c:v>
                      </c:pt>
                      <c:pt idx="2">
                        <c:v>Desarrollo sostenible</c:v>
                      </c:pt>
                      <c:pt idx="3">
                        <c:v>Innova en Educación más alla de la Pandemia</c:v>
                      </c:pt>
                      <c:pt idx="4">
                        <c:v>Trastornos Cognitivos</c:v>
                      </c:pt>
                      <c:pt idx="5">
                        <c:v>Neurociencia Cognitiva</c:v>
                      </c:pt>
                      <c:pt idx="6">
                        <c:v>Docencia Virtual</c:v>
                      </c:pt>
                      <c:pt idx="7">
                        <c:v>Neurodidácica</c:v>
                      </c:pt>
                      <c:pt idx="8">
                        <c:v>Atención a la Primera Infancia</c:v>
                      </c:pt>
                      <c:pt idx="9">
                        <c:v>GeoGebra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'Datos 4to trimestre'!$D$121:$D$130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5.4887252435621824E-3</c:v>
                      </c:pt>
                      <c:pt idx="1">
                        <c:v>6.6322096693043037E-2</c:v>
                      </c:pt>
                      <c:pt idx="2">
                        <c:v>4.4367195718794307E-2</c:v>
                      </c:pt>
                      <c:pt idx="3">
                        <c:v>0.36591501623747885</c:v>
                      </c:pt>
                      <c:pt idx="4">
                        <c:v>0.10794492979005627</c:v>
                      </c:pt>
                      <c:pt idx="5">
                        <c:v>0.11723002332708228</c:v>
                      </c:pt>
                      <c:pt idx="6">
                        <c:v>5.4887252435621824E-3</c:v>
                      </c:pt>
                      <c:pt idx="7">
                        <c:v>0.14636600649499154</c:v>
                      </c:pt>
                      <c:pt idx="8">
                        <c:v>0.13264419338608607</c:v>
                      </c:pt>
                      <c:pt idx="9">
                        <c:v>8.2330878653432745E-3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A-EE7A-41E7-8736-D8C650FBC04C}"/>
                  </c:ext>
                </c:extLst>
              </c15:ser>
            </c15:filteredBarSeries>
          </c:ext>
        </c:extLst>
      </c:bar3DChart>
      <c:valAx>
        <c:axId val="367404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67407936"/>
        <c:crosses val="autoZero"/>
        <c:crossBetween val="between"/>
      </c:valAx>
      <c:catAx>
        <c:axId val="3674079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67404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Programas de Formación y Desarrollo Profesional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Total Docentes Becados vs Personal Docente del Minerd,</a:t>
            </a: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por Regional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Periodo octubre-diciembre 2021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3926823663171135"/>
          <c:y val="0.28637439206821796"/>
          <c:w val="0.75554999831029701"/>
          <c:h val="0.3295162205524260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'Datos 4to trimestre'!$B$341</c:f>
              <c:strCache>
                <c:ptCount val="1"/>
                <c:pt idx="0">
                  <c:v>Total general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1262387656088369E-2"/>
                  <c:y val="-3.422968413339386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39F-4B06-A3DE-E244D76EE60A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3206076513163202E-2"/>
                  <c:y val="-5.844940856851491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39F-4B06-A3DE-E244D76EE60A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2121212121212269E-2"/>
                  <c:y val="-2.939632059911619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119-48B3-9BA1-155F38B75FC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'Datos 4to trimestre'!$C$339:$E$340</c:f>
              <c:multiLvlStrCache>
                <c:ptCount val="3"/>
                <c:lvl>
                  <c:pt idx="0">
                    <c:v>Personal Docente Enero 2021</c:v>
                  </c:pt>
                  <c:pt idx="1">
                    <c:v>Total de Becas Otorgadas, Trimestre Oct-Dic 2021</c:v>
                  </c:pt>
                  <c:pt idx="2">
                    <c:v>% Docentes Becados</c:v>
                  </c:pt>
                </c:lvl>
                <c:lvl>
                  <c:pt idx="0">
                    <c:v>% Docentes Becados según Población de Docentes, por Regional</c:v>
                  </c:pt>
                </c:lvl>
              </c:multiLvlStrCache>
            </c:multiLvlStrRef>
          </c:cat>
          <c:val>
            <c:numRef>
              <c:f>'Datos 4to trimestre'!$C$341:$E$341</c:f>
              <c:numCache>
                <c:formatCode>#,##0</c:formatCode>
                <c:ptCount val="3"/>
                <c:pt idx="0">
                  <c:v>96598</c:v>
                </c:pt>
                <c:pt idx="1">
                  <c:v>31287</c:v>
                </c:pt>
                <c:pt idx="2" formatCode="0%">
                  <c:v>0.32388869334768838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9F-4B06-A3DE-E244D76EE6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4155072"/>
        <c:axId val="224158336"/>
        <c:axId val="0"/>
      </c:bar3DChart>
      <c:catAx>
        <c:axId val="2241550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24158336"/>
        <c:crosses val="autoZero"/>
        <c:auto val="1"/>
        <c:lblAlgn val="ctr"/>
        <c:lblOffset val="100"/>
        <c:noMultiLvlLbl val="0"/>
      </c:catAx>
      <c:valAx>
        <c:axId val="224158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241550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Programas de Formación y Desarrollo Profesional   </a:t>
            </a:r>
            <a:endParaRPr lang="es-DO" sz="1000">
              <a:solidFill>
                <a:sysClr val="windowText" lastClr="000000"/>
              </a:solidFill>
              <a:effectLst/>
            </a:endParaRP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Total Docentes Becados según Eje Geográfico</a:t>
            </a:r>
            <a:endParaRPr lang="es-DO" sz="1000">
              <a:solidFill>
                <a:sysClr val="windowText" lastClr="000000"/>
              </a:solidFill>
              <a:effectLst/>
            </a:endParaRP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Periodo octubre-diciembre  2021</a:t>
            </a:r>
            <a:endParaRPr lang="es-DO" sz="10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'Datos 4to trimestre'!$B$251:$B$255</c:f>
              <c:strCache>
                <c:ptCount val="5"/>
                <c:pt idx="0">
                  <c:v>Metropolitana</c:v>
                </c:pt>
                <c:pt idx="1">
                  <c:v>Sur</c:v>
                </c:pt>
                <c:pt idx="2">
                  <c:v>Este</c:v>
                </c:pt>
                <c:pt idx="3">
                  <c:v>Norte</c:v>
                </c:pt>
                <c:pt idx="4">
                  <c:v>Nordeste</c:v>
                </c:pt>
              </c:strCache>
            </c:strRef>
          </c:cat>
          <c:val>
            <c:numRef>
              <c:f>'Datos 4to trimestre'!$C$251:$C$255</c:f>
              <c:numCache>
                <c:formatCode>_-* #,##0_-;\-* #,##0_-;_-* "-"??_-;_-@_-</c:formatCode>
                <c:ptCount val="5"/>
                <c:pt idx="0">
                  <c:v>17330</c:v>
                </c:pt>
                <c:pt idx="1">
                  <c:v>3010</c:v>
                </c:pt>
                <c:pt idx="2">
                  <c:v>2649</c:v>
                </c:pt>
                <c:pt idx="3">
                  <c:v>4692</c:v>
                </c:pt>
                <c:pt idx="4">
                  <c:v>3686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E0-48AD-8FAC-0870869463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224155616"/>
        <c:axId val="224156160"/>
        <c:axId val="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  <a:sp3d/>
                </c:spPr>
                <c:invertIfNegative val="0"/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'Datos 4to trimestre'!$B$251:$B$255</c15:sqref>
                        </c15:formulaRef>
                      </c:ext>
                    </c:extLst>
                    <c:strCache>
                      <c:ptCount val="5"/>
                      <c:pt idx="0">
                        <c:v>Metropolitana</c:v>
                      </c:pt>
                      <c:pt idx="1">
                        <c:v>Sur</c:v>
                      </c:pt>
                      <c:pt idx="2">
                        <c:v>Este</c:v>
                      </c:pt>
                      <c:pt idx="3">
                        <c:v>Norte</c:v>
                      </c:pt>
                      <c:pt idx="4">
                        <c:v>Nordeste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'Datos 4to trimestre'!$D$251:$D$255</c15:sqref>
                        </c15:formulaRef>
                      </c:ext>
                    </c:extLst>
                    <c:numCache>
                      <c:formatCode>0.0%</c:formatCode>
                      <c:ptCount val="5"/>
                      <c:pt idx="0">
                        <c:v>0.55249147192909742</c:v>
                      </c:pt>
                      <c:pt idx="1">
                        <c:v>9.5960723052889982E-2</c:v>
                      </c:pt>
                      <c:pt idx="2">
                        <c:v>8.4451812414320787E-2</c:v>
                      </c:pt>
                      <c:pt idx="3">
                        <c:v>0.14958395766251156</c:v>
                      </c:pt>
                      <c:pt idx="4">
                        <c:v>0.11751203494118022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1-F3E0-48AD-8FAC-087086946337}"/>
                  </c:ext>
                </c:extLst>
              </c15:ser>
            </c15:filteredBarSeries>
          </c:ext>
        </c:extLst>
      </c:bar3DChart>
      <c:catAx>
        <c:axId val="224155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24156160"/>
        <c:crosses val="autoZero"/>
        <c:auto val="1"/>
        <c:lblAlgn val="ctr"/>
        <c:lblOffset val="100"/>
        <c:noMultiLvlLbl val="0"/>
      </c:catAx>
      <c:valAx>
        <c:axId val="224156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24155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effectLst/>
              </a:rPr>
              <a:t>Formación Inicial  </a:t>
            </a:r>
            <a:endParaRPr lang="es-DO" sz="1000">
              <a:effectLst/>
            </a:endParaRP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Docentes Becados según Eje Geográfico</a:t>
            </a:r>
            <a:endParaRPr lang="es-DO" sz="1000">
              <a:effectLst/>
            </a:endParaRP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Periodo octubre-diciembre  2021</a:t>
            </a:r>
            <a:endParaRPr lang="es-DO" sz="10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'Datos 4to trimestre'!$B$266:$B$270</c:f>
              <c:strCache>
                <c:ptCount val="5"/>
                <c:pt idx="0">
                  <c:v>Metropolitana</c:v>
                </c:pt>
                <c:pt idx="1">
                  <c:v>Sur</c:v>
                </c:pt>
                <c:pt idx="2">
                  <c:v>Este</c:v>
                </c:pt>
                <c:pt idx="3">
                  <c:v>Norte</c:v>
                </c:pt>
                <c:pt idx="4">
                  <c:v>Nordeste</c:v>
                </c:pt>
              </c:strCache>
            </c:strRef>
          </c:cat>
          <c:val>
            <c:numRef>
              <c:f>'Datos 4to trimestre'!$C$266:$C$270</c:f>
              <c:numCache>
                <c:formatCode>General</c:formatCode>
                <c:ptCount val="5"/>
                <c:pt idx="0">
                  <c:v>32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56D-4CBD-9F26-C4787818C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1544496"/>
        <c:axId val="251543952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'Datos 4to trimestre'!$B$266:$B$270</c15:sqref>
                        </c15:formulaRef>
                      </c:ext>
                    </c:extLst>
                    <c:strCache>
                      <c:ptCount val="5"/>
                      <c:pt idx="0">
                        <c:v>Metropolitana</c:v>
                      </c:pt>
                      <c:pt idx="1">
                        <c:v>Sur</c:v>
                      </c:pt>
                      <c:pt idx="2">
                        <c:v>Este</c:v>
                      </c:pt>
                      <c:pt idx="3">
                        <c:v>Norte</c:v>
                      </c:pt>
                      <c:pt idx="4">
                        <c:v>Nordeste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'Datos 4to trimestre'!$D$266:$D$270</c15:sqref>
                        </c15:formulaRef>
                      </c:ext>
                    </c:extLst>
                    <c:numCache>
                      <c:formatCode>0.0%</c:formatCode>
                      <c:ptCount val="5"/>
                      <c:pt idx="0">
                        <c:v>1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1-256D-4CBD-9F26-C4787818C535}"/>
                  </c:ext>
                </c:extLst>
              </c15:ser>
            </c15:filteredBarSeries>
          </c:ext>
        </c:extLst>
      </c:barChart>
      <c:catAx>
        <c:axId val="25154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51543952"/>
        <c:crosses val="autoZero"/>
        <c:auto val="1"/>
        <c:lblAlgn val="ctr"/>
        <c:lblOffset val="100"/>
        <c:noMultiLvlLbl val="0"/>
      </c:catAx>
      <c:valAx>
        <c:axId val="2515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51544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effectLst/>
              </a:rPr>
              <a:t>Formación Continua  </a:t>
            </a:r>
            <a:endParaRPr lang="es-DO" sz="1000">
              <a:effectLst/>
            </a:endParaRP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Docentes Becados según Eje Geográfico</a:t>
            </a:r>
            <a:endParaRPr lang="es-DO" sz="1000">
              <a:effectLst/>
            </a:endParaRP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Periodo octubre-diciembre  2021</a:t>
            </a:r>
            <a:endParaRPr lang="es-DO" sz="10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'Datos 4to trimestre'!$B$281:$B$285</c:f>
              <c:strCache>
                <c:ptCount val="5"/>
                <c:pt idx="0">
                  <c:v>Metropolitana</c:v>
                </c:pt>
                <c:pt idx="1">
                  <c:v>Sur</c:v>
                </c:pt>
                <c:pt idx="2">
                  <c:v>Este</c:v>
                </c:pt>
                <c:pt idx="3">
                  <c:v>Norte</c:v>
                </c:pt>
                <c:pt idx="4">
                  <c:v>Nordeste</c:v>
                </c:pt>
              </c:strCache>
            </c:strRef>
          </c:cat>
          <c:val>
            <c:numRef>
              <c:f>'Datos 4to trimestre'!$C$281:$C$285</c:f>
              <c:numCache>
                <c:formatCode>_-* #,##0_-;\-* #,##0_-;_-* "-"??_-;_-@_-</c:formatCode>
                <c:ptCount val="5"/>
                <c:pt idx="0">
                  <c:v>17051</c:v>
                </c:pt>
                <c:pt idx="1">
                  <c:v>2857</c:v>
                </c:pt>
                <c:pt idx="2">
                  <c:v>2649</c:v>
                </c:pt>
                <c:pt idx="3">
                  <c:v>4684</c:v>
                </c:pt>
                <c:pt idx="4">
                  <c:v>3653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2DD-4989-9DA5-F5E6760536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1545040"/>
        <c:axId val="25153416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'Datos 4to trimestre'!$B$281:$B$285</c15:sqref>
                        </c15:formulaRef>
                      </c:ext>
                    </c:extLst>
                    <c:strCache>
                      <c:ptCount val="5"/>
                      <c:pt idx="0">
                        <c:v>Metropolitana</c:v>
                      </c:pt>
                      <c:pt idx="1">
                        <c:v>Sur</c:v>
                      </c:pt>
                      <c:pt idx="2">
                        <c:v>Este</c:v>
                      </c:pt>
                      <c:pt idx="3">
                        <c:v>Norte</c:v>
                      </c:pt>
                      <c:pt idx="4">
                        <c:v>Nordeste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'Datos 4to trimestre'!$D$281:$D$285</c15:sqref>
                        </c15:formulaRef>
                      </c:ext>
                    </c:extLst>
                    <c:numCache>
                      <c:formatCode>0%</c:formatCode>
                      <c:ptCount val="5"/>
                      <c:pt idx="0">
                        <c:v>0.55191946656308666</c:v>
                      </c:pt>
                      <c:pt idx="1">
                        <c:v>9.2477503722405652E-2</c:v>
                      </c:pt>
                      <c:pt idx="2">
                        <c:v>8.5744804816469219E-2</c:v>
                      </c:pt>
                      <c:pt idx="3">
                        <c:v>0.15161520036252993</c:v>
                      </c:pt>
                      <c:pt idx="4">
                        <c:v>0.11824302453550851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1-62DD-4989-9DA5-F5E67605363C}"/>
                  </c:ext>
                </c:extLst>
              </c15:ser>
            </c15:filteredBarSeries>
          </c:ext>
        </c:extLst>
      </c:barChart>
      <c:catAx>
        <c:axId val="25154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51534160"/>
        <c:crosses val="autoZero"/>
        <c:auto val="1"/>
        <c:lblAlgn val="ctr"/>
        <c:lblOffset val="100"/>
        <c:noMultiLvlLbl val="0"/>
      </c:catAx>
      <c:valAx>
        <c:axId val="251534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51545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Formación Continua- Apertura</a:t>
            </a:r>
            <a:r>
              <a:rPr lang="en-US" sz="1000" b="1" baseline="0">
                <a:solidFill>
                  <a:sysClr val="windowText" lastClr="000000"/>
                </a:solidFill>
              </a:rPr>
              <a:t> Programas</a:t>
            </a: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Docentes Becados</a:t>
            </a:r>
            <a:r>
              <a:rPr lang="en-US" sz="1000" b="1" baseline="0">
                <a:solidFill>
                  <a:sysClr val="windowText" lastClr="000000"/>
                </a:solidFill>
              </a:rPr>
              <a:t> por modalidad</a:t>
            </a: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baseline="0">
                <a:solidFill>
                  <a:sysClr val="windowText" lastClr="000000"/>
                </a:solidFill>
              </a:rPr>
              <a:t>Periodo octubre-diciembre 2021</a:t>
            </a:r>
            <a:endParaRPr lang="en-US" sz="10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5846659167604049"/>
          <c:y val="1.84331797235023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5487794764538329"/>
          <c:y val="0.27748214879253635"/>
          <c:w val="0.82277573456972741"/>
          <c:h val="0.4886410159428761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'Datos 4to trimestre'!$C$73</c:f>
              <c:strCache>
                <c:ptCount val="1"/>
                <c:pt idx="0">
                  <c:v>Docentes Beneficiados</c:v>
                </c:pt>
              </c:strCache>
            </c:strRef>
          </c:tx>
          <c:spPr>
            <a:solidFill>
              <a:schemeClr val="accent1"/>
            </a:solidFill>
            <a:ln w="25400">
              <a:solidFill>
                <a:schemeClr val="lt1"/>
              </a:solidFill>
            </a:ln>
            <a:effectLst/>
            <a:sp3d contourW="25400">
              <a:contourClr>
                <a:schemeClr val="lt1"/>
              </a:contourClr>
            </a:sp3d>
          </c:spPr>
          <c:invertIfNegative val="0"/>
          <c:dPt>
            <c:idx val="0"/>
            <c:invertIfNegative val="0"/>
            <c:bubble3D val="0"/>
            <c:explosion val="21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  <a:sp3d contourW="1905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A24-4DF1-B3E6-84652ED4F022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  <a:sp3d contourW="1905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AA24-4DF1-B3E6-84652ED4F022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  <a:sp3d contourW="1905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A24-4DF1-B3E6-84652ED4F022}"/>
              </c:ext>
            </c:extLst>
          </c:dPt>
          <c:dLbls>
            <c:dLbl>
              <c:idx val="0"/>
              <c:layout>
                <c:manualLayout>
                  <c:x val="1.493930466359215E-2"/>
                  <c:y val="-4.5177824387672066E-2"/>
                </c:manualLayout>
              </c:layout>
              <c:tx>
                <c:rich>
                  <a:bodyPr/>
                  <a:lstStyle/>
                  <a:p>
                    <a:fld id="{BC0A5E00-A869-4050-B41C-B9E05A363B24}" type="VALUE">
                      <a:rPr lang="en-US"/>
                      <a:pPr/>
                      <a:t>[VALOR]</a:t>
                    </a:fld>
                    <a:endParaRPr lang="es-DO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A24-4DF1-B3E6-84652ED4F022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3.0908136482939649E-3"/>
                  <c:y val="2.511024831573472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154FF6A-B08C-4BEB-9777-651A367D22CB}" type="VALUE">
                      <a:rPr lang="en-US">
                        <a:solidFill>
                          <a:sysClr val="windowText" lastClr="000000"/>
                        </a:solidFill>
                      </a:rPr>
                      <a:pPr>
                        <a:defRPr b="1">
                          <a:solidFill>
                            <a:sysClr val="windowText" lastClr="000000"/>
                          </a:solidFill>
                        </a:defRPr>
                      </a:pPr>
                      <a:t>[VALOR]</a:t>
                    </a:fld>
                    <a:endParaRPr lang="es-DO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A24-4DF1-B3E6-84652ED4F022}"/>
                </c:ext>
                <c:ext xmlns:c15="http://schemas.microsoft.com/office/drawing/2012/chart" uri="{CE6537A1-D6FC-4f65-9D91-7224C49458BB}">
                  <c15:layout>
                    <c:manualLayout>
                      <c:w val="0.10539032620922385"/>
                      <c:h val="0.18423987324165123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2.2231626272708183E-2"/>
                  <c:y val="1.017776708042493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AE9D3F9-FDE4-4B5F-856F-C43ABD9F0075}" type="VALUE">
                      <a:rPr lang="en-US">
                        <a:solidFill>
                          <a:sysClr val="windowText" lastClr="000000"/>
                        </a:solidFill>
                      </a:rPr>
                      <a:pPr>
                        <a:defRPr b="1">
                          <a:solidFill>
                            <a:sysClr val="windowText" lastClr="000000"/>
                          </a:solidFill>
                        </a:defRPr>
                      </a:pPr>
                      <a:t>[VALOR]</a:t>
                    </a:fld>
                    <a:endParaRPr lang="es-DO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A24-4DF1-B3E6-84652ED4F022}"/>
                </c:ext>
                <c:ext xmlns:c15="http://schemas.microsoft.com/office/drawing/2012/chart" uri="{CE6537A1-D6FC-4f65-9D91-7224C49458BB}">
                  <c15:layout>
                    <c:manualLayout>
                      <c:w val="0.134247619047619"/>
                      <c:h val="0.15351790703581408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'Datos 4to trimestre'!$B$74:$B$76</c:f>
              <c:strCache>
                <c:ptCount val="3"/>
                <c:pt idx="0">
                  <c:v>Diplomados</c:v>
                </c:pt>
                <c:pt idx="1">
                  <c:v>EFCCE</c:v>
                </c:pt>
                <c:pt idx="2">
                  <c:v>Talleres, congresos, cursos y seminarios</c:v>
                </c:pt>
              </c:strCache>
            </c:strRef>
          </c:cat>
          <c:val>
            <c:numRef>
              <c:f>'Datos 4to trimestre'!$C$74:$C$76</c:f>
              <c:numCache>
                <c:formatCode>General</c:formatCode>
                <c:ptCount val="3"/>
                <c:pt idx="0" formatCode="_-* #,##0_-;\-* #,##0_-;_-* &quot;-&quot;??_-;_-@_-">
                  <c:v>8991</c:v>
                </c:pt>
                <c:pt idx="1">
                  <c:v>40</c:v>
                </c:pt>
                <c:pt idx="2" formatCode="_-* #,##0_-;\-* #,##0_-;_-* &quot;-&quot;??_-;_-@_-">
                  <c:v>21863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24-4DF1-B3E6-84652ED4F0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1940558176"/>
        <c:axId val="1940559808"/>
        <c:axId val="0"/>
      </c:bar3DChart>
      <c:catAx>
        <c:axId val="1940558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940559808"/>
        <c:crosses val="autoZero"/>
        <c:auto val="1"/>
        <c:lblAlgn val="ctr"/>
        <c:lblOffset val="100"/>
        <c:noMultiLvlLbl val="0"/>
      </c:catAx>
      <c:valAx>
        <c:axId val="1940559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940558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effectLst/>
              </a:rPr>
              <a:t>Posgrado  </a:t>
            </a:r>
            <a:endParaRPr lang="es-DO" sz="1000">
              <a:effectLst/>
            </a:endParaRP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Docentes Becados según Eje Geográfico</a:t>
            </a:r>
            <a:endParaRPr lang="es-DO" sz="1000">
              <a:effectLst/>
            </a:endParaRP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Periodo octubre-diciembre  2021</a:t>
            </a:r>
            <a:endParaRPr lang="es-DO" sz="10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'Datos 4to trimestre'!$B$297:$B$301</c:f>
              <c:strCache>
                <c:ptCount val="5"/>
                <c:pt idx="0">
                  <c:v>Metropolitana</c:v>
                </c:pt>
                <c:pt idx="1">
                  <c:v>Sur</c:v>
                </c:pt>
                <c:pt idx="2">
                  <c:v>Este</c:v>
                </c:pt>
                <c:pt idx="3">
                  <c:v>Norte</c:v>
                </c:pt>
                <c:pt idx="4">
                  <c:v>Nordeste</c:v>
                </c:pt>
              </c:strCache>
            </c:strRef>
          </c:cat>
          <c:val>
            <c:numRef>
              <c:f>'Datos 4to trimestre'!$C$297:$C$301</c:f>
              <c:numCache>
                <c:formatCode>General</c:formatCode>
                <c:ptCount val="5"/>
                <c:pt idx="0">
                  <c:v>247</c:v>
                </c:pt>
                <c:pt idx="1">
                  <c:v>153</c:v>
                </c:pt>
                <c:pt idx="2">
                  <c:v>0</c:v>
                </c:pt>
                <c:pt idx="3">
                  <c:v>8</c:v>
                </c:pt>
                <c:pt idx="4">
                  <c:v>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5C-4880-A8AE-7522EFE7E3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1545584"/>
        <c:axId val="251532528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'Datos 4to trimestre'!$B$297:$B$301</c15:sqref>
                        </c15:formulaRef>
                      </c:ext>
                    </c:extLst>
                    <c:strCache>
                      <c:ptCount val="5"/>
                      <c:pt idx="0">
                        <c:v>Metropolitana</c:v>
                      </c:pt>
                      <c:pt idx="1">
                        <c:v>Sur</c:v>
                      </c:pt>
                      <c:pt idx="2">
                        <c:v>Este</c:v>
                      </c:pt>
                      <c:pt idx="3">
                        <c:v>Norte</c:v>
                      </c:pt>
                      <c:pt idx="4">
                        <c:v>Nordeste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'Datos 4to trimestre'!$D$297:$D$301</c15:sqref>
                        </c15:formulaRef>
                      </c:ext>
                    </c:extLst>
                    <c:numCache>
                      <c:formatCode>0%</c:formatCode>
                      <c:ptCount val="5"/>
                      <c:pt idx="0">
                        <c:v>0.5600907029478458</c:v>
                      </c:pt>
                      <c:pt idx="1">
                        <c:v>0.34693877551020408</c:v>
                      </c:pt>
                      <c:pt idx="2">
                        <c:v>0</c:v>
                      </c:pt>
                      <c:pt idx="3">
                        <c:v>1.8140589569160998E-2</c:v>
                      </c:pt>
                      <c:pt idx="4">
                        <c:v>7.4829931972789115E-2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1-E25C-4880-A8AE-7522EFE7E352}"/>
                  </c:ext>
                </c:extLst>
              </c15:ser>
            </c15:filteredBarSeries>
          </c:ext>
        </c:extLst>
      </c:barChart>
      <c:catAx>
        <c:axId val="251545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51532528"/>
        <c:crosses val="autoZero"/>
        <c:auto val="1"/>
        <c:lblAlgn val="ctr"/>
        <c:lblOffset val="100"/>
        <c:noMultiLvlLbl val="0"/>
      </c:catAx>
      <c:valAx>
        <c:axId val="251532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51545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Departamento de Formación Inicial - </a:t>
            </a: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Distribución de baachilleres becados en Programas</a:t>
            </a:r>
            <a:r>
              <a:rPr lang="es-DO" sz="1000" b="1" i="0" baseline="0">
                <a:solidFill>
                  <a:sysClr val="windowText" lastClr="000000"/>
                </a:solidFill>
                <a:effectLst/>
              </a:rPr>
              <a:t> de Licenciaturas por</a:t>
            </a: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 Área Formativa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Periodo octubre-diciembre  2021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17556402524152567"/>
          <c:y val="1.90930196782937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39415912740027137"/>
          <c:y val="0.29780858178011732"/>
          <c:w val="0.55974618296866385"/>
          <c:h val="0.4931747494019064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'Datos 4to trimestre'!$C$35</c:f>
              <c:strCache>
                <c:ptCount val="1"/>
                <c:pt idx="0">
                  <c:v>Docentes Beneficiados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'Datos 4to trimestre'!$B$36:$B$37</c:f>
              <c:strCache>
                <c:ptCount val="2"/>
                <c:pt idx="0">
                  <c:v>Matemática</c:v>
                </c:pt>
                <c:pt idx="1">
                  <c:v>Biología </c:v>
                </c:pt>
              </c:strCache>
            </c:strRef>
          </c:cat>
          <c:val>
            <c:numRef>
              <c:f>'Datos 4to trimestre'!$C$36:$C$37</c:f>
              <c:numCache>
                <c:formatCode>General</c:formatCod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AF-4F72-8121-991A404A17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51537424"/>
        <c:axId val="25153960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'Datos 4to trimestre'!$D$35</c15:sqref>
                        </c15:formulaRef>
                      </c:ext>
                    </c:extLst>
                    <c:strCache>
                      <c:ptCount val="1"/>
                      <c:pt idx="0">
                        <c:v>% 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'Datos 4to trimestre'!$B$36:$B$37</c15:sqref>
                        </c15:formulaRef>
                      </c:ext>
                    </c:extLst>
                    <c:strCache>
                      <c:ptCount val="2"/>
                      <c:pt idx="0">
                        <c:v>Matemática</c:v>
                      </c:pt>
                      <c:pt idx="1">
                        <c:v>Biología 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'Datos 4to trimestre'!$D$36:$D$37</c15:sqref>
                        </c15:formulaRef>
                      </c:ext>
                    </c:extLst>
                    <c:numCache>
                      <c:formatCode>0%</c:formatCode>
                      <c:ptCount val="2"/>
                      <c:pt idx="0">
                        <c:v>0.5</c:v>
                      </c:pt>
                      <c:pt idx="1">
                        <c:v>0.5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5-FAAF-4F72-8121-991A404A1746}"/>
                  </c:ext>
                </c:extLst>
              </c15:ser>
            </c15:filteredBarSeries>
          </c:ext>
        </c:extLst>
      </c:barChart>
      <c:catAx>
        <c:axId val="251537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51539600"/>
        <c:crosses val="autoZero"/>
        <c:auto val="1"/>
        <c:lblAlgn val="ctr"/>
        <c:lblOffset val="100"/>
        <c:noMultiLvlLbl val="0"/>
      </c:catAx>
      <c:valAx>
        <c:axId val="251539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51537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Departamemto de Formación Continua </a:t>
            </a: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Total docentes</a:t>
            </a:r>
            <a:r>
              <a:rPr lang="en-US" sz="1000" b="1" baseline="0">
                <a:solidFill>
                  <a:sysClr val="windowText" lastClr="000000"/>
                </a:solidFill>
              </a:rPr>
              <a:t> becados vs Meta del trimestre</a:t>
            </a: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 b="1" baseline="0">
                <a:solidFill>
                  <a:sysClr val="windowText" lastClr="000000"/>
                </a:solidFill>
              </a:rPr>
              <a:t>Periodo octubre-diciembre  2021</a:t>
            </a:r>
            <a:endParaRPr lang="en-US" sz="10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9.5687509649529101E-2"/>
          <c:y val="3.619390433338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819959025497988E-2"/>
          <c:y val="0.27581614186585945"/>
          <c:w val="0.94180040974502011"/>
          <c:h val="0.56405603620535083"/>
        </c:manualLayout>
      </c:layout>
      <c:bar3DChart>
        <c:barDir val="col"/>
        <c:grouping val="standard"/>
        <c:varyColors val="0"/>
        <c:ser>
          <c:idx val="3"/>
          <c:order val="3"/>
          <c:tx>
            <c:strRef>
              <c:f>'Datos 4to trimestre'!$B$66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B0F0"/>
            </a:solidFill>
            <a:ln w="25400">
              <a:solidFill>
                <a:schemeClr val="lt1"/>
              </a:solidFill>
            </a:ln>
            <a:effectLst/>
            <a:sp3d contourW="25400">
              <a:contourClr>
                <a:schemeClr val="lt1"/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2282-4F6A-B5DC-9A8025B714A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282-4F6A-B5DC-9A8025B714A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'Datos 4to trimestre'!$C$62:$D$62</c:f>
              <c:strCache>
                <c:ptCount val="2"/>
                <c:pt idx="0">
                  <c:v>Docentes Beneficiados</c:v>
                </c:pt>
                <c:pt idx="1">
                  <c:v>Meta</c:v>
                </c:pt>
              </c:strCache>
            </c:strRef>
          </c:cat>
          <c:val>
            <c:numRef>
              <c:f>'Datos 4to trimestre'!$C$66:$D$66</c:f>
              <c:numCache>
                <c:formatCode>_-* #,##0_-;\-* #,##0_-;_-* "-"??_-;_-@_-</c:formatCode>
                <c:ptCount val="2"/>
                <c:pt idx="0">
                  <c:v>30894</c:v>
                </c:pt>
                <c:pt idx="1">
                  <c:v>42450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282-4F6A-B5DC-9A8025B714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251535792"/>
        <c:axId val="251546128"/>
        <c:axId val="62652352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'Datos 4to trimestre'!$B$63</c15:sqref>
                        </c15:formulaRef>
                      </c:ext>
                    </c:extLst>
                    <c:strCache>
                      <c:ptCount val="1"/>
                      <c:pt idx="0">
                        <c:v>Diplomados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 w="25400">
                    <a:solidFill>
                      <a:schemeClr val="lt1"/>
                    </a:solidFill>
                  </a:ln>
                  <a:effectLst/>
                  <a:sp3d contourW="25400">
                    <a:contourClr>
                      <a:schemeClr val="lt1"/>
                    </a:contourClr>
                  </a:sp3d>
                </c:spPr>
                <c:invertIfNegative val="0"/>
                <c:dLbls>
                  <c:dLbl>
                    <c:idx val="0"/>
                    <c:layout>
                      <c:manualLayout>
                        <c:x val="-5.4008453173448469E-2"/>
                        <c:y val="-4.5604797834345065E-17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1-2282-4F6A-B5DC-9A8025B714A4}"/>
                      </c:ext>
                      <c:ext uri="{CE6537A1-D6FC-4f65-9D91-7224C49458BB}"/>
                    </c:extLst>
                  </c:dLbl>
                  <c:dLbl>
                    <c:idx val="2"/>
                    <c:layout>
                      <c:manualLayout>
                        <c:x val="-3.0379754910064762E-2"/>
                        <c:y val="1.9900505308303094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2-2282-4F6A-B5DC-9A8025B714A4}"/>
                      </c:ext>
                      <c:ext uri="{CE6537A1-D6FC-4f65-9D91-7224C49458BB}"/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'Datos 4to trimestre'!$C$62:$D$62</c15:sqref>
                        </c15:formulaRef>
                      </c:ext>
                    </c:extLst>
                    <c:strCache>
                      <c:ptCount val="2"/>
                      <c:pt idx="0">
                        <c:v>Docentes Beneficiados</c:v>
                      </c:pt>
                      <c:pt idx="1">
                        <c:v>Meta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'Datos 4to trimestre'!$C$63:$D$63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"/>
                      <c:pt idx="0">
                        <c:v>8991</c:v>
                      </c:pt>
                      <c:pt idx="1">
                        <c:v>37800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8664-446D-9509-13126F3AEC04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'Datos 4to trimestre'!$B$64</c15:sqref>
                        </c15:formulaRef>
                      </c:ext>
                    </c:extLst>
                    <c:strCache>
                      <c:ptCount val="1"/>
                      <c:pt idx="0">
                        <c:v>EFCCE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 w="25400">
                    <a:solidFill>
                      <a:schemeClr val="lt1"/>
                    </a:solidFill>
                  </a:ln>
                  <a:effectLst/>
                  <a:sp3d contourW="25400">
                    <a:contourClr>
                      <a:schemeClr val="lt1"/>
                    </a:contourClr>
                  </a:sp3d>
                </c:spPr>
                <c:invertIfNegative val="0"/>
                <c:dLbls>
                  <c:dLbl>
                    <c:idx val="0"/>
                    <c:layout>
                      <c:manualLayout>
                        <c:x val="3.037975491006473E-2"/>
                        <c:y val="2.985075796245459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 xmlns:c16r2="http://schemas.microsoft.com/office/drawing/2015/06/chart">
                      <c:ext xmlns:c16="http://schemas.microsoft.com/office/drawing/2014/chart" uri="{C3380CC4-5D6E-409C-BE32-E72D297353CC}">
                        <c16:uniqueId val="{00000003-2282-4F6A-B5DC-9A8025B714A4}"/>
                      </c:ext>
                      <c:ext xmlns:c15="http://schemas.microsoft.com/office/drawing/2012/chart" uri="{CE6537A1-D6FC-4f65-9D91-7224C49458BB}"/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 xmlns:c16r2="http://schemas.microsoft.com/office/drawing/2015/06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'Datos 4to trimestre'!$C$62:$D$62</c15:sqref>
                        </c15:formulaRef>
                      </c:ext>
                    </c:extLst>
                    <c:strCache>
                      <c:ptCount val="2"/>
                      <c:pt idx="0">
                        <c:v>Docentes Beneficiados</c:v>
                      </c:pt>
                      <c:pt idx="1">
                        <c:v>Meta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'Datos 4to trimestre'!$C$64:$D$64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"/>
                      <c:pt idx="0" formatCode="General">
                        <c:v>40</c:v>
                      </c:pt>
                      <c:pt idx="1">
                        <c:v>150</c:v>
                      </c:pt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1-8664-446D-9509-13126F3AEC04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'Datos 4to trimestre'!$B$65</c15:sqref>
                        </c15:formulaRef>
                      </c:ext>
                    </c:extLst>
                    <c:strCache>
                      <c:ptCount val="1"/>
                      <c:pt idx="0">
                        <c:v>Talleres, congresos, cursos y seminarios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 w="25400">
                    <a:solidFill>
                      <a:schemeClr val="lt1"/>
                    </a:solidFill>
                  </a:ln>
                  <a:effectLst/>
                  <a:sp3d contourW="25400">
                    <a:contourClr>
                      <a:schemeClr val="lt1"/>
                    </a:contourClr>
                  </a:sp3d>
                </c:spPr>
                <c:invertIfNegative val="0"/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'Datos 4to trimestre'!$C$62:$D$62</c15:sqref>
                        </c15:formulaRef>
                      </c:ext>
                    </c:extLst>
                    <c:strCache>
                      <c:ptCount val="2"/>
                      <c:pt idx="0">
                        <c:v>Docentes Beneficiados</c:v>
                      </c:pt>
                      <c:pt idx="1">
                        <c:v>Meta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'Datos 4to trimestre'!$C$65:$D$65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"/>
                      <c:pt idx="0">
                        <c:v>21863</c:v>
                      </c:pt>
                      <c:pt idx="1">
                        <c:v>4500</c:v>
                      </c:pt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4-2282-4F6A-B5DC-9A8025B714A4}"/>
                  </c:ext>
                </c:extLst>
              </c15:ser>
            </c15:filteredBarSeries>
          </c:ext>
        </c:extLst>
      </c:bar3DChart>
      <c:catAx>
        <c:axId val="251535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51546128"/>
        <c:crosses val="autoZero"/>
        <c:auto val="1"/>
        <c:lblAlgn val="ctr"/>
        <c:lblOffset val="100"/>
        <c:noMultiLvlLbl val="0"/>
      </c:catAx>
      <c:valAx>
        <c:axId val="25154612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out"/>
        <c:minorTickMark val="none"/>
        <c:tickLblPos val="nextTo"/>
        <c:crossAx val="251535792"/>
        <c:crosses val="autoZero"/>
        <c:crossBetween val="between"/>
        <c:majorUnit val="100"/>
      </c:valAx>
      <c:serAx>
        <c:axId val="62652352"/>
        <c:scaling>
          <c:orientation val="minMax"/>
        </c:scaling>
        <c:delete val="1"/>
        <c:axPos val="b"/>
        <c:majorTickMark val="out"/>
        <c:minorTickMark val="none"/>
        <c:tickLblPos val="nextTo"/>
        <c:crossAx val="251546128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Departamento de Posgrado</a:t>
            </a: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Docentes Becados vs Meta</a:t>
            </a:r>
            <a:endParaRPr lang="es-DO" sz="1000" b="1">
              <a:solidFill>
                <a:sysClr val="windowText" lastClr="000000"/>
              </a:solidFill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Periodo octubre-diciembre  2021</a:t>
            </a:r>
            <a:endParaRPr lang="es-DO" sz="10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9266346145631889"/>
          <c:y val="3.0008394699650387E-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3641611796044104"/>
          <c:y val="0.22996759008362821"/>
          <c:w val="0.76358388203955896"/>
          <c:h val="0.421683827983040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'Datos 4to trimestre'!$C$152</c:f>
              <c:strCache>
                <c:ptCount val="1"/>
                <c:pt idx="0">
                  <c:v>Docentes Beneficiados</c:v>
                </c:pt>
              </c:strCache>
            </c:strRef>
          </c:tx>
          <c:spPr>
            <a:solidFill>
              <a:schemeClr val="accent1"/>
            </a:solidFill>
            <a:ln w="25400">
              <a:solidFill>
                <a:schemeClr val="lt1"/>
              </a:solidFill>
            </a:ln>
            <a:effectLst/>
            <a:sp3d contourW="25400">
              <a:contourClr>
                <a:schemeClr val="lt1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'Datos 4to trimestre'!$B$153:$B$156</c15:sqref>
                  </c15:fullRef>
                </c:ext>
              </c:extLst>
              <c:f>'Datos 4to trimestre'!$B$153:$B$155</c:f>
              <c:strCache>
                <c:ptCount val="3"/>
                <c:pt idx="0">
                  <c:v>Especialidades </c:v>
                </c:pt>
                <c:pt idx="1">
                  <c:v>Maestrías</c:v>
                </c:pt>
                <c:pt idx="2">
                  <c:v>Doctorados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'Datos 4to trimestre'!$C$153:$C$156</c15:sqref>
                  </c15:fullRef>
                </c:ext>
              </c:extLst>
              <c:f>'Datos 4to trimestre'!$C$153:$C$155</c:f>
              <c:numCache>
                <c:formatCode>General</c:formatCode>
                <c:ptCount val="3"/>
                <c:pt idx="0">
                  <c:v>170</c:v>
                </c:pt>
                <c:pt idx="1">
                  <c:v>271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B44-4BE5-8C87-07D240C2B132}"/>
            </c:ext>
          </c:extLst>
        </c:ser>
        <c:ser>
          <c:idx val="1"/>
          <c:order val="1"/>
          <c:tx>
            <c:strRef>
              <c:f>'Datos 4to trimestre'!$D$152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/>
            </a:solidFill>
            <a:ln w="25400">
              <a:solidFill>
                <a:schemeClr val="lt1"/>
              </a:solidFill>
            </a:ln>
            <a:effectLst/>
            <a:sp3d contourW="25400">
              <a:contourClr>
                <a:schemeClr val="lt1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'Datos 4to trimestre'!$B$153:$B$156</c15:sqref>
                  </c15:fullRef>
                </c:ext>
              </c:extLst>
              <c:f>'Datos 4to trimestre'!$B$153:$B$155</c:f>
              <c:strCache>
                <c:ptCount val="3"/>
                <c:pt idx="0">
                  <c:v>Especialidades </c:v>
                </c:pt>
                <c:pt idx="1">
                  <c:v>Maestrías</c:v>
                </c:pt>
                <c:pt idx="2">
                  <c:v>Doctorados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'Datos 4to trimestre'!$D$153:$D$156</c15:sqref>
                  </c15:fullRef>
                </c:ext>
              </c:extLst>
              <c:f>'Datos 4to trimestre'!$D$153:$D$155</c:f>
              <c:numCache>
                <c:formatCode>0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BB44-4BE5-8C87-07D240C2B1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251542864"/>
        <c:axId val="251541776"/>
        <c:axId val="0"/>
      </c:bar3DChart>
      <c:catAx>
        <c:axId val="251542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51541776"/>
        <c:crosses val="autoZero"/>
        <c:auto val="1"/>
        <c:lblAlgn val="ctr"/>
        <c:lblOffset val="100"/>
        <c:noMultiLvlLbl val="0"/>
      </c:catAx>
      <c:valAx>
        <c:axId val="2515417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51542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9257092910484164"/>
          <c:y val="0.86670662118652186"/>
          <c:w val="0.58380247715129863"/>
          <c:h val="0.128206403349378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Posgrado  - Maestría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Docentes Becados según Área Formativa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Periodo octubre-diciembre  2021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14270602415110317"/>
          <c:y val="1.8306631757537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8871294089682947"/>
          <c:y val="0.27205935254611602"/>
          <c:w val="0.66319718564475927"/>
          <c:h val="0.63757065593103168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'Datos 4to trimestre'!$C$197</c:f>
              <c:strCache>
                <c:ptCount val="1"/>
                <c:pt idx="0">
                  <c:v>Docentes Beneficiados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'Datos 4to trimestre'!$B$198:$B$202</c:f>
              <c:strCache>
                <c:ptCount val="5"/>
                <c:pt idx="0">
                  <c:v>Curriculo y Desarrollo de Aprendizaje</c:v>
                </c:pt>
                <c:pt idx="1">
                  <c:v>Currículo, Instrucción y Tecnología</c:v>
                </c:pt>
                <c:pt idx="2">
                  <c:v>Lengua Española</c:v>
                </c:pt>
                <c:pt idx="3">
                  <c:v>Artes y Educación</c:v>
                </c:pt>
                <c:pt idx="4">
                  <c:v>Educación Física y Deporte</c:v>
                </c:pt>
              </c:strCache>
            </c:strRef>
          </c:cat>
          <c:val>
            <c:numRef>
              <c:f>'Datos 4to trimestre'!$C$198:$C$202</c:f>
              <c:numCache>
                <c:formatCode>General</c:formatCode>
                <c:ptCount val="5"/>
                <c:pt idx="0">
                  <c:v>81</c:v>
                </c:pt>
                <c:pt idx="1">
                  <c:v>58</c:v>
                </c:pt>
                <c:pt idx="2">
                  <c:v>43</c:v>
                </c:pt>
                <c:pt idx="3">
                  <c:v>41</c:v>
                </c:pt>
                <c:pt idx="4">
                  <c:v>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6F-4A47-B5BD-CCBAC717B7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1533072"/>
        <c:axId val="251540688"/>
        <c:axId val="0"/>
        <c:extLst xmlns:c16r2="http://schemas.microsoft.com/office/drawing/2015/06/chart"/>
      </c:bar3DChart>
      <c:valAx>
        <c:axId val="25154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51533072"/>
        <c:crosses val="autoZero"/>
        <c:crossBetween val="between"/>
      </c:valAx>
      <c:catAx>
        <c:axId val="2515330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515406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effectLst/>
              </a:rPr>
              <a:t>Programas de Formación y Desarrollo Profesional  % Docentes Becados por Tipo de Programa</a:t>
            </a:r>
            <a:endParaRPr lang="es-DO" sz="1000"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Periodo octubre-diciembre  2021</a:t>
            </a:r>
            <a:endParaRPr lang="es-DO" sz="1000"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endParaRPr lang="es-DO" sz="1000" b="1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1605226188486574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2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6846833554136755E-2"/>
          <c:y val="0.20878309088699187"/>
          <c:w val="0.93574776597921072"/>
          <c:h val="0.3778280048996310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'Datos 4to trimestre'!$B$216:$C$216</c:f>
              <c:strCache>
                <c:ptCount val="2"/>
                <c:pt idx="0">
                  <c:v>Formación Inicial</c:v>
                </c:pt>
                <c:pt idx="1">
                  <c:v>Licenciaturas</c:v>
                </c:pt>
              </c:strCache>
            </c:strRef>
          </c:tx>
          <c:spPr>
            <a:solidFill>
              <a:schemeClr val="accent1"/>
            </a:solidFill>
            <a:ln w="25400">
              <a:solidFill>
                <a:schemeClr val="lt1"/>
              </a:solidFill>
            </a:ln>
            <a:effectLst/>
            <a:sp3d contourW="25400">
              <a:contourClr>
                <a:schemeClr val="lt1"/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976-4CE4-AE46-613085D7BD9D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0"/>
                  <c:y val="-2.77296410940180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976-4CE4-AE46-613085D7BD9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'Datos 4to trimestre'!$D$216:$E$216</c15:sqref>
                  </c15:fullRef>
                </c:ext>
              </c:extLst>
              <c:f>'Datos 4to trimestre'!$E$216</c:f>
              <c:numCache>
                <c:formatCode>0.00%</c:formatCode>
                <c:ptCount val="1"/>
                <c:pt idx="0">
                  <c:v>1.020180444416106E-3</c:v>
                </c:pt>
              </c:numCache>
            </c:numRef>
          </c:val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8-B976-4CE4-AE46-613085D7BD9D}"/>
            </c:ext>
            <c:ext xmlns:c15="http://schemas.microsoft.com/office/drawing/2012/chart" uri="{02D57815-91ED-43cb-92C2-25804820EDAC}">
              <c15:categoryFilterExceptions>
                <c15:categoryFilterException>
                  <c15:sqref>'Datos 4to trimestre'!$D$216</c15:sqref>
                  <c15:spPr xmlns:c15="http://schemas.microsoft.com/office/drawing/2012/chart"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15:spPr>
                  <c15:invertIfNegative val="0"/>
                  <c15:bubble3D val="0"/>
                </c15:categoryFilterException>
              </c15:categoryFilterExceptions>
            </c:ext>
          </c:extLst>
        </c:ser>
        <c:ser>
          <c:idx val="2"/>
          <c:order val="2"/>
          <c:tx>
            <c:strRef>
              <c:f>'Datos 4to trimestre'!$B$218:$C$218</c:f>
              <c:strCache>
                <c:ptCount val="2"/>
                <c:pt idx="0">
                  <c:v>Formación Continua</c:v>
                </c:pt>
                <c:pt idx="1">
                  <c:v>Estrategia de Formación Continua Centrada en la Escuela (EFCCE)</c:v>
                </c:pt>
              </c:strCache>
            </c:strRef>
          </c:tx>
          <c:spPr>
            <a:solidFill>
              <a:schemeClr val="accent3"/>
            </a:solidFill>
            <a:ln w="25400">
              <a:solidFill>
                <a:schemeClr val="lt1"/>
              </a:solidFill>
            </a:ln>
            <a:effectLst/>
            <a:sp3d contourW="25400">
              <a:contourClr>
                <a:schemeClr val="lt1"/>
              </a:contourClr>
            </a:sp3d>
          </c:spPr>
          <c:invertIfNegative val="0"/>
          <c:dLbls>
            <c:dLbl>
              <c:idx val="0"/>
              <c:layout>
                <c:manualLayout>
                  <c:x val="-1.0810807743262327E-2"/>
                  <c:y val="6.93241027350450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F421-4E38-948D-69F11245478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'Datos 4to trimestre'!$D$218:$E$218</c15:sqref>
                  </c15:fullRef>
                </c:ext>
              </c:extLst>
              <c:f>'Datos 4to trimestre'!$E$218</c:f>
              <c:numCache>
                <c:formatCode>0.00%</c:formatCode>
                <c:ptCount val="1"/>
                <c:pt idx="0">
                  <c:v>1.2752255555201326E-3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F421-4E38-948D-69F11245478F}"/>
            </c:ext>
          </c:extLst>
        </c:ser>
        <c:ser>
          <c:idx val="3"/>
          <c:order val="3"/>
          <c:tx>
            <c:strRef>
              <c:f>'Datos 4to trimestre'!$B$219:$C$219</c:f>
              <c:strCache>
                <c:ptCount val="2"/>
                <c:pt idx="0">
                  <c:v>Posgrado</c:v>
                </c:pt>
                <c:pt idx="1">
                  <c:v>Especialidades, maestrías y doctorados</c:v>
                </c:pt>
              </c:strCache>
            </c:strRef>
          </c:tx>
          <c:spPr>
            <a:solidFill>
              <a:schemeClr val="accent4"/>
            </a:solidFill>
            <a:ln w="25400">
              <a:solidFill>
                <a:schemeClr val="lt1"/>
              </a:solidFill>
            </a:ln>
            <a:effectLst/>
            <a:sp3d contourW="25400">
              <a:contourClr>
                <a:schemeClr val="lt1"/>
              </a:contourClr>
            </a:sp3d>
          </c:spPr>
          <c:invertIfNegative val="0"/>
          <c:dLbls>
            <c:dLbl>
              <c:idx val="0"/>
              <c:layout>
                <c:manualLayout>
                  <c:x val="1.441441032434977E-2"/>
                  <c:y val="-2.77296410940180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F421-4E38-948D-69F11245478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'Datos 4to trimestre'!$D$219:$E$219</c15:sqref>
                  </c15:fullRef>
                </c:ext>
              </c:extLst>
              <c:f>'Datos 4to trimestre'!$E$219</c:f>
              <c:numCache>
                <c:formatCode>0.00%</c:formatCode>
                <c:ptCount val="1"/>
                <c:pt idx="0">
                  <c:v>1.4059361749609462E-2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F421-4E38-948D-69F11245478F}"/>
            </c:ext>
          </c:extLst>
        </c:ser>
        <c:ser>
          <c:idx val="1"/>
          <c:order val="1"/>
          <c:tx>
            <c:strRef>
              <c:f>'Datos 4to trimestre'!$B$217:$C$217</c:f>
              <c:strCache>
                <c:ptCount val="2"/>
                <c:pt idx="0">
                  <c:v>Formación Continua</c:v>
                </c:pt>
                <c:pt idx="1">
                  <c:v>Diplomados, Talleres, Congresos, Cursos y Seminarios.</c:v>
                </c:pt>
              </c:strCache>
            </c:strRef>
          </c:tx>
          <c:spPr>
            <a:solidFill>
              <a:schemeClr val="accent2"/>
            </a:solidFill>
            <a:ln w="25400">
              <a:solidFill>
                <a:schemeClr val="lt1"/>
              </a:solidFill>
            </a:ln>
            <a:effectLst/>
            <a:sp3d contourW="25400">
              <a:contourClr>
                <a:schemeClr val="lt1"/>
              </a:contourClr>
            </a:sp3d>
          </c:spPr>
          <c:invertIfNegative val="0"/>
          <c:dPt>
            <c:idx val="0"/>
            <c:invertIfNegative val="0"/>
            <c:bubble3D val="0"/>
            <c:explosion val="29"/>
            <c:spPr>
              <a:solidFill>
                <a:srgbClr val="00B0F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B976-4CE4-AE46-613085D7BD9D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invertIfNegative val="0"/>
            <c:bubble3D val="0"/>
            <c:explosion val="35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3.2432423229786983E-2"/>
                  <c:y val="-2.77296410940180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B976-4CE4-AE46-613085D7BD9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8.6428151683861379E-2"/>
                  <c:y val="3.117255624349972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4C3-4BFF-B26A-79F046673965}"/>
                </c:ext>
                <c:ext xmlns:c15="http://schemas.microsoft.com/office/drawing/2012/chart" uri="{CE6537A1-D6FC-4f65-9D91-7224C49458BB}">
                  <c15:layout>
                    <c:manualLayout>
                      <c:w val="0.11574771490452863"/>
                      <c:h val="6.9254960585335604E-2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3.4200032858045584E-2"/>
                  <c:y val="5.8370530596856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B976-4CE4-AE46-613085D7BD9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'Datos 4to trimestre'!$D$217:$E$217</c15:sqref>
                  </c15:fullRef>
                </c:ext>
              </c:extLst>
              <c:f>'Datos 4to trimestre'!$E$217</c:f>
              <c:numCache>
                <c:formatCode>0.00%</c:formatCode>
                <c:ptCount val="1"/>
                <c:pt idx="0">
                  <c:v>0.9836452322504543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B976-4CE4-AE46-613085D7BD9D}"/>
            </c:ext>
            <c:ext xmlns:c15="http://schemas.microsoft.com/office/drawing/2012/chart" uri="{02D57815-91ED-43cb-92C2-25804820EDAC}">
              <c15:categoryFilterExceptions>
                <c15:categoryFilterException>
                  <c15:sqref>'Datos 4to trimestre'!$D$217</c15:sqref>
                  <c15:spPr xmlns:c15="http://schemas.microsoft.com/office/drawing/2012/chart"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15:spPr>
                  <c15:invertIfNegative val="0"/>
                  <c15:bubble3D val="0"/>
                  <c15:dLbl>
                    <c:idx val="-1"/>
                    <c:layout>
                      <c:manualLayout>
                        <c:x val="0.17387212204806068"/>
                        <c:y val="2.3084744257744465E-2"/>
                      </c:manualLayout>
                    </c:layout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900" b="1" i="0" u="none" strike="noStrike" kern="1200" baseline="0">
                            <a:solidFill>
                              <a:sysClr val="windowText" lastClr="000000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DO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="http://schemas.microsoft.com/office/drawing/2014/chart" xmlns:c16r2="http://schemas.microsoft.com/office/drawing/2015/06/chart">
                      <c:ext xmlns:c16="http://schemas.microsoft.com/office/drawing/2014/chart" uri="{C3380CC4-5D6E-409C-BE32-E72D297353CC}">
                        <c16:uniqueId val="{0000000F-C3A6-4677-8F88-8BE16FA46783}"/>
                      </c:ext>
                      <c:ext uri="{CE6537A1-D6FC-4f65-9D91-7224C49458BB}">
                        <c15:layout>
                          <c:manualLayout>
                            <c:w val="0.11574771490452863"/>
                            <c:h val="7.3876567434338611E-2"/>
                          </c:manualLayout>
                        </c15:layout>
                      </c:ext>
                    </c:extLst>
                  </c15:dLbl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251543408"/>
        <c:axId val="251542320"/>
        <c:axId val="0"/>
      </c:bar3DChart>
      <c:catAx>
        <c:axId val="251543408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251542320"/>
        <c:crosses val="autoZero"/>
        <c:auto val="1"/>
        <c:lblAlgn val="ctr"/>
        <c:lblOffset val="100"/>
        <c:noMultiLvlLbl val="0"/>
      </c:catAx>
      <c:valAx>
        <c:axId val="251542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51543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323457381440766E-2"/>
          <c:y val="0.62023674272060536"/>
          <c:w val="0.91515246785770932"/>
          <c:h val="0.342790402487370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effectLst/>
              </a:rPr>
              <a:t>Programas de Formación y Desarrollo Profesional </a:t>
            </a:r>
            <a:endParaRPr lang="es-DO" sz="1000"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% Docentes Becados que concluyeron la formación, por Tipo de Programa</a:t>
            </a: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Periodo octubre-diciembre 2021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1064685801323458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2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3333329550023534"/>
          <c:y val="0.27810719362203701"/>
          <c:w val="0.76216222964822877"/>
          <c:h val="0.32803976426023668"/>
        </c:manualLayout>
      </c:layout>
      <c:bar3DChart>
        <c:barDir val="col"/>
        <c:grouping val="clustered"/>
        <c:varyColors val="0"/>
        <c:ser>
          <c:idx val="1"/>
          <c:order val="1"/>
          <c:spPr>
            <a:solidFill>
              <a:srgbClr val="00B050"/>
            </a:solidFill>
            <a:ln w="25400">
              <a:solidFill>
                <a:schemeClr val="lt1"/>
              </a:solidFill>
            </a:ln>
            <a:effectLst/>
            <a:sp3d contourW="25400">
              <a:contourClr>
                <a:schemeClr val="lt1"/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EC40-452F-BBF3-3D0F0A129A70}"/>
              </c:ext>
            </c:extLst>
          </c:dPt>
          <c:dPt>
            <c:idx val="1"/>
            <c:invertIfNegative val="0"/>
            <c:bubble3D val="0"/>
            <c:explosion val="54"/>
            <c:spPr>
              <a:solidFill>
                <a:srgbClr val="00B0F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EC40-452F-BBF3-3D0F0A129A70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C40-452F-BBF3-3D0F0A129A70}"/>
              </c:ext>
            </c:extLst>
          </c:dPt>
          <c:dLbls>
            <c:dLbl>
              <c:idx val="0"/>
              <c:layout>
                <c:manualLayout>
                  <c:x val="2.116875330389351E-2"/>
                  <c:y val="-3.213521386749733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EC40-452F-BBF3-3D0F0A129A7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6036025810874422E-2"/>
                  <c:y val="-2.44200244200244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EC40-452F-BBF3-3D0F0A129A7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8406464238784354E-2"/>
                  <c:y val="-6.449270764231385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EC40-452F-BBF3-3D0F0A129A7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'Datos 4to trimestre'!$B$234:$C$236</c15:sqref>
                  </c15:fullRef>
                  <c15:levelRef>
                    <c15:sqref>'Datos 4to trimestre'!$B$234:$B$236</c15:sqref>
                  </c15:levelRef>
                </c:ext>
              </c:extLst>
              <c:f>'Datos 4to trimestre'!$B$234:$B$236</c:f>
              <c:strCache>
                <c:ptCount val="3"/>
                <c:pt idx="0">
                  <c:v>Formación Inicial</c:v>
                </c:pt>
                <c:pt idx="1">
                  <c:v>Formación Continua</c:v>
                </c:pt>
                <c:pt idx="2">
                  <c:v>Posgrado</c:v>
                </c:pt>
              </c:strCache>
            </c:strRef>
          </c:cat>
          <c:val>
            <c:numRef>
              <c:f>'Datos 4to trimestre'!$E$234:$E$236</c:f>
              <c:numCache>
                <c:formatCode>0.0%</c:formatCode>
                <c:ptCount val="3"/>
                <c:pt idx="0" formatCode="0.00%">
                  <c:v>4.7729202658780123E-3</c:v>
                </c:pt>
                <c:pt idx="1">
                  <c:v>0.98527129513045009</c:v>
                </c:pt>
                <c:pt idx="2" formatCode="0.00%">
                  <c:v>9.9557846036719272E-3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EC40-452F-BBF3-3D0F0A129A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251539056"/>
        <c:axId val="251533616"/>
        <c:axId val="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rgbClr val="00B0F0"/>
                  </a:solidFill>
                  <a:ln w="25400">
                    <a:solidFill>
                      <a:schemeClr val="lt1"/>
                    </a:solidFill>
                  </a:ln>
                  <a:effectLst/>
                  <a:sp3d contourW="25400">
                    <a:contourClr>
                      <a:schemeClr val="lt1"/>
                    </a:contourClr>
                  </a:sp3d>
                </c:spPr>
                <c:invertIfNegative val="0"/>
                <c:dPt>
                  <c:idx val="0"/>
                  <c:invertIfNegative val="0"/>
                  <c:bubble3D val="0"/>
                  <c:spPr>
                    <a:solidFill>
                      <a:schemeClr val="accent2">
                        <a:lumMod val="75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1-EC40-452F-BBF3-3D0F0A129A70}"/>
                    </c:ext>
                  </c:extLst>
                </c:dPt>
                <c:dPt>
                  <c:idx val="1"/>
                  <c:invertIfNegative val="0"/>
                  <c:bubble3D val="0"/>
                  <c:spPr>
                    <a:solidFill>
                      <a:srgbClr val="00B0F0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3-EC40-452F-BBF3-3D0F0A129A70}"/>
                    </c:ext>
                  </c:extLst>
                </c:dPt>
                <c:dPt>
                  <c:idx val="2"/>
                  <c:invertIfNegative val="0"/>
                  <c:bubble3D val="0"/>
                  <c:spPr>
                    <a:solidFill>
                      <a:srgbClr val="00B050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5-EC40-452F-BBF3-3D0F0A129A70}"/>
                    </c:ext>
                  </c:extLst>
                </c:dPt>
                <c:dLbls>
                  <c:dLbl>
                    <c:idx val="0"/>
                    <c:layout>
                      <c:manualLayout>
                        <c:x val="3.0629203198069603E-2"/>
                        <c:y val="2.5955235188841769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1-EC40-452F-BBF3-3D0F0A129A70}"/>
                      </c:ext>
                      <c:ext uri="{CE6537A1-D6FC-4f65-9D91-7224C49458BB}"/>
                    </c:extLst>
                  </c:dLbl>
                  <c:dLbl>
                    <c:idx val="2"/>
                    <c:layout>
                      <c:manualLayout>
                        <c:x val="-2.0619984217923183E-3"/>
                        <c:y val="3.3811602926095773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5-EC40-452F-BBF3-3D0F0A129A70}"/>
                      </c:ext>
                      <c:ext uri="{CE6537A1-D6FC-4f65-9D91-7224C49458BB}"/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'Datos 4to trimestre'!$B$234:$C$236</c15:sqref>
                        </c15:fullRef>
                        <c15:levelRef>
                          <c15:sqref>'Datos 4to trimestre'!$B$234:$B$236</c15:sqref>
                        </c15:levelRef>
                        <c15:formulaRef>
                          <c15:sqref>'Datos 4to trimestre'!$B$234:$B$236</c15:sqref>
                        </c15:formulaRef>
                      </c:ext>
                    </c:extLst>
                    <c:strCache>
                      <c:ptCount val="3"/>
                      <c:pt idx="0">
                        <c:v>Formación Inicial</c:v>
                      </c:pt>
                      <c:pt idx="1">
                        <c:v>Formación Continua</c:v>
                      </c:pt>
                      <c:pt idx="2">
                        <c:v>Posgrado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'Datos 4to trimestre'!$D$234:$D$236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3"/>
                      <c:pt idx="0" formatCode="General">
                        <c:v>163</c:v>
                      </c:pt>
                      <c:pt idx="1">
                        <c:v>33648</c:v>
                      </c:pt>
                      <c:pt idx="2" formatCode="General">
                        <c:v>340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6-EC40-452F-BBF3-3D0F0A129A70}"/>
                  </c:ext>
                </c:extLst>
              </c15:ser>
            </c15:filteredBarSeries>
          </c:ext>
        </c:extLst>
      </c:bar3DChart>
      <c:catAx>
        <c:axId val="251539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51533616"/>
        <c:crosses val="autoZero"/>
        <c:auto val="1"/>
        <c:lblAlgn val="ctr"/>
        <c:lblOffset val="100"/>
        <c:noMultiLvlLbl val="0"/>
      </c:catAx>
      <c:valAx>
        <c:axId val="251533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51539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Departamento de Formación Inicial - </a:t>
            </a: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Distribución de baachilleres becados en Programas</a:t>
            </a:r>
            <a:r>
              <a:rPr lang="es-DO" sz="1000" b="1" i="0" baseline="0">
                <a:solidFill>
                  <a:sysClr val="windowText" lastClr="000000"/>
                </a:solidFill>
                <a:effectLst/>
              </a:rPr>
              <a:t> de Licenciaturas por</a:t>
            </a: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 Área Formativa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Periodo octubre-diciembre  2021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17556402524152567"/>
          <c:y val="1.90930196782937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39415912740027137"/>
          <c:y val="0.29780858178011732"/>
          <c:w val="0.55974618296866385"/>
          <c:h val="0.49317474940190648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'Datos 4to trimestre'!$D$35</c:f>
              <c:strCache>
                <c:ptCount val="1"/>
                <c:pt idx="0">
                  <c:v>%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'Datos 4to trimestre'!$B$36:$B$37</c:f>
              <c:strCache>
                <c:ptCount val="2"/>
                <c:pt idx="0">
                  <c:v>Matemática</c:v>
                </c:pt>
                <c:pt idx="1">
                  <c:v>Biología </c:v>
                </c:pt>
              </c:strCache>
            </c:strRef>
          </c:cat>
          <c:val>
            <c:numRef>
              <c:f>'Datos 4to trimestre'!$D$36:$D$37</c:f>
              <c:numCache>
                <c:formatCode>0%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6CD-482D-ABF5-1B433ED9B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51534704"/>
        <c:axId val="251535248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'Datos 4to trimestre'!$C$35</c15:sqref>
                        </c15:formulaRef>
                      </c:ext>
                    </c:extLst>
                    <c:strCache>
                      <c:ptCount val="1"/>
                      <c:pt idx="0">
                        <c:v>Docentes Beneficiados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'Datos 4to trimestre'!$B$36:$B$37</c15:sqref>
                        </c15:formulaRef>
                      </c:ext>
                    </c:extLst>
                    <c:strCache>
                      <c:ptCount val="2"/>
                      <c:pt idx="0">
                        <c:v>Matemática</c:v>
                      </c:pt>
                      <c:pt idx="1">
                        <c:v>Biología 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'Datos 4to trimestre'!$C$36:$C$37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16</c:v>
                      </c:pt>
                      <c:pt idx="1">
                        <c:v>16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D6CD-482D-ABF5-1B433ED9B5B0}"/>
                  </c:ext>
                </c:extLst>
              </c15:ser>
            </c15:filteredBarSeries>
          </c:ext>
        </c:extLst>
      </c:barChart>
      <c:catAx>
        <c:axId val="2515347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51535248"/>
        <c:crosses val="autoZero"/>
        <c:auto val="1"/>
        <c:lblAlgn val="ctr"/>
        <c:lblOffset val="100"/>
        <c:noMultiLvlLbl val="0"/>
      </c:catAx>
      <c:valAx>
        <c:axId val="251535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51534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Departamento de Formación Inicial - </a:t>
            </a: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Programas</a:t>
            </a:r>
            <a:r>
              <a:rPr lang="es-DO" sz="1000" b="1" i="0" baseline="0">
                <a:solidFill>
                  <a:sysClr val="windowText" lastClr="000000"/>
                </a:solidFill>
                <a:effectLst/>
              </a:rPr>
              <a:t> de Licenciaturas Aperturados por</a:t>
            </a: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 Área Formativa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Periodo octubre-diciembre  2021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17556402524152567"/>
          <c:y val="1.90930196782937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39415912740027137"/>
          <c:y val="0.29780858178011732"/>
          <c:w val="0.55974618296866385"/>
          <c:h val="0.49317474940190648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'Datos 4to trimestre'!$D$22</c:f>
              <c:strCache>
                <c:ptCount val="1"/>
                <c:pt idx="0">
                  <c:v>%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.43641835966892401"/>
                  <c:y val="1.68421015406322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FB5-46CF-A615-8F049FD4F3A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748031496062979E-2"/>
                  <c:y val="5.61403384687734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FB5-46CF-A615-8F049FD4F3A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'Datos 4to trimestre'!$B$23:$B$24</c:f>
              <c:strCache>
                <c:ptCount val="2"/>
                <c:pt idx="0">
                  <c:v>Matemática</c:v>
                </c:pt>
                <c:pt idx="1">
                  <c:v>Biología </c:v>
                </c:pt>
              </c:strCache>
            </c:strRef>
          </c:cat>
          <c:val>
            <c:numRef>
              <c:f>'Datos 4to trimestre'!$D$23:$D$24</c:f>
              <c:numCache>
                <c:formatCode>0%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FB5-46CF-A615-8F049FD4F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51536336"/>
        <c:axId val="25153688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'Datos 4to trimestre'!$C$22</c15:sqref>
                        </c15:formulaRef>
                      </c:ext>
                    </c:extLst>
                    <c:strCache>
                      <c:ptCount val="1"/>
                      <c:pt idx="0">
                        <c:v>Programas aperturados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rgbClr val="FF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'Datos 4to trimestre'!$B$23:$B$24</c15:sqref>
                        </c15:formulaRef>
                      </c:ext>
                    </c:extLst>
                    <c:strCache>
                      <c:ptCount val="2"/>
                      <c:pt idx="0">
                        <c:v>Matemática</c:v>
                      </c:pt>
                      <c:pt idx="1">
                        <c:v>Biología 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'Datos 4to trimestre'!$C$23:$C$24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</c:v>
                      </c:pt>
                      <c:pt idx="1">
                        <c:v>1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4FB5-46CF-A615-8F049FD4F3AD}"/>
                  </c:ext>
                </c:extLst>
              </c15:ser>
            </c15:filteredBarSeries>
          </c:ext>
        </c:extLst>
      </c:barChart>
      <c:catAx>
        <c:axId val="2515363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51536880"/>
        <c:crosses val="autoZero"/>
        <c:auto val="1"/>
        <c:lblAlgn val="ctr"/>
        <c:lblOffset val="100"/>
        <c:noMultiLvlLbl val="0"/>
      </c:catAx>
      <c:valAx>
        <c:axId val="251536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51536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effectLst/>
              </a:rPr>
              <a:t>Formación Continua- Diplomados </a:t>
            </a:r>
            <a:endParaRPr lang="es-DO" sz="1000"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% Docentes Becados según Área Formativa</a:t>
            </a:r>
            <a:endParaRPr lang="es-DO" sz="1000"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Periodo octubre-diciembre  2021</a:t>
            </a:r>
            <a:endParaRPr lang="es-DO" sz="1000"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endParaRPr lang="es-DO" sz="1000" b="1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21761236910189946"/>
          <c:y val="2.66791793821039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41223320881382264"/>
          <c:y val="0.21212414881561018"/>
          <c:w val="0.52095033149006709"/>
          <c:h val="0.68440334191027907"/>
        </c:manualLayout>
      </c:layout>
      <c:bar3DChart>
        <c:barDir val="bar"/>
        <c:grouping val="clustered"/>
        <c:varyColors val="0"/>
        <c:ser>
          <c:idx val="1"/>
          <c:order val="1"/>
          <c:tx>
            <c:strRef>
              <c:f>'Datos 4to trimestre'!$D$91</c:f>
              <c:strCache>
                <c:ptCount val="1"/>
                <c:pt idx="0">
                  <c:v>%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6"/>
              <c:layout>
                <c:manualLayout>
                  <c:x val="1.4981268990159185E-2"/>
                  <c:y val="4.18628783069186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100-43CF-9B50-774CD392632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5679605508978156E-2"/>
                  <c:y val="-8.37257566138403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100-43CF-9B50-774CD392632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9962537980318504E-2"/>
                  <c:y val="-7.674772363310108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1BD-4955-9B30-B92D588EE67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8726586237698996E-2"/>
                  <c:y val="-4.18628783069201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811-4F58-87AD-A7039027256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4981268990159185E-2"/>
                  <c:y val="-7.674772363310108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21D-44E0-97B0-1B94FE9E0D6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'Datos 4to trimestre'!$B$92:$B$108</c:f>
              <c:strCache>
                <c:ptCount val="17"/>
                <c:pt idx="0">
                  <c:v>Planificación y Gestión Educativa</c:v>
                </c:pt>
                <c:pt idx="1">
                  <c:v>TIC-Informática</c:v>
                </c:pt>
                <c:pt idx="2">
                  <c:v>Inglés</c:v>
                </c:pt>
                <c:pt idx="3">
                  <c:v>Neurociencia cognitiva y pedagógica</c:v>
                </c:pt>
                <c:pt idx="4">
                  <c:v>Atención a la primera infancia</c:v>
                </c:pt>
                <c:pt idx="5">
                  <c:v>Educación Artística</c:v>
                </c:pt>
                <c:pt idx="6">
                  <c:v>Formación Humana </c:v>
                </c:pt>
                <c:pt idx="7">
                  <c:v>Educación Inclusiva</c:v>
                </c:pt>
                <c:pt idx="8">
                  <c:v>Lengua Española</c:v>
                </c:pt>
                <c:pt idx="9">
                  <c:v>Educación civica y Ciudadana</c:v>
                </c:pt>
                <c:pt idx="10">
                  <c:v>Docente Virtual</c:v>
                </c:pt>
                <c:pt idx="11">
                  <c:v>Matemática</c:v>
                </c:pt>
                <c:pt idx="12">
                  <c:v>Ciencias de la Naturaleza</c:v>
                </c:pt>
                <c:pt idx="13">
                  <c:v>Liderazgo y Habilidades Directivas</c:v>
                </c:pt>
                <c:pt idx="14">
                  <c:v>Enseñanza de la Química</c:v>
                </c:pt>
                <c:pt idx="15">
                  <c:v>Gestión Administrativa y Pedagógica</c:v>
                </c:pt>
                <c:pt idx="16">
                  <c:v>EFCCE</c:v>
                </c:pt>
              </c:strCache>
            </c:strRef>
          </c:cat>
          <c:val>
            <c:numRef>
              <c:f>'Datos 4to trimestre'!$D$92:$D$108</c:f>
              <c:numCache>
                <c:formatCode>0%</c:formatCode>
                <c:ptCount val="17"/>
                <c:pt idx="0">
                  <c:v>0.22101649872660836</c:v>
                </c:pt>
                <c:pt idx="1">
                  <c:v>0.29166205292880082</c:v>
                </c:pt>
                <c:pt idx="2">
                  <c:v>8.8583767024692728E-2</c:v>
                </c:pt>
                <c:pt idx="3">
                  <c:v>2.2145941756173182E-2</c:v>
                </c:pt>
                <c:pt idx="4">
                  <c:v>6.2008636917284907E-2</c:v>
                </c:pt>
                <c:pt idx="5">
                  <c:v>3.3218912634259773E-2</c:v>
                </c:pt>
                <c:pt idx="6">
                  <c:v>3.4879858265972757E-2</c:v>
                </c:pt>
                <c:pt idx="7">
                  <c:v>5.32609899235965E-2</c:v>
                </c:pt>
                <c:pt idx="8">
                  <c:v>1.5502159229321227E-2</c:v>
                </c:pt>
                <c:pt idx="9">
                  <c:v>1.9931347580555862E-2</c:v>
                </c:pt>
                <c:pt idx="10">
                  <c:v>3.3218912634259773E-2</c:v>
                </c:pt>
                <c:pt idx="11">
                  <c:v>3.4879858265972757E-2</c:v>
                </c:pt>
                <c:pt idx="12">
                  <c:v>1.5502159229321227E-2</c:v>
                </c:pt>
                <c:pt idx="13">
                  <c:v>1.3287565053703909E-2</c:v>
                </c:pt>
                <c:pt idx="14">
                  <c:v>1.4394862141512569E-2</c:v>
                </c:pt>
                <c:pt idx="15">
                  <c:v>4.2077289336729044E-2</c:v>
                </c:pt>
                <c:pt idx="16">
                  <c:v>4.4291883512346366E-3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100-43CF-9B50-774CD39263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1537968"/>
        <c:axId val="251538512"/>
        <c:axId val="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'Datos 4to trimestre'!$C$91</c15:sqref>
                        </c15:formulaRef>
                      </c:ext>
                    </c:extLst>
                    <c:strCache>
                      <c:ptCount val="1"/>
                      <c:pt idx="0">
                        <c:v>Docentes Beneficiados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rgbClr val="FF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'Datos 4to trimestre'!$B$92:$B$108</c15:sqref>
                        </c15:formulaRef>
                      </c:ext>
                    </c:extLst>
                    <c:strCache>
                      <c:ptCount val="17"/>
                      <c:pt idx="0">
                        <c:v>Planificación y Gestión Educativa</c:v>
                      </c:pt>
                      <c:pt idx="1">
                        <c:v>TIC-Informática</c:v>
                      </c:pt>
                      <c:pt idx="2">
                        <c:v>Inglés</c:v>
                      </c:pt>
                      <c:pt idx="3">
                        <c:v>Neurociencia cognitiva y pedagógica</c:v>
                      </c:pt>
                      <c:pt idx="4">
                        <c:v>Atención a la primera infancia</c:v>
                      </c:pt>
                      <c:pt idx="5">
                        <c:v>Educación Artística</c:v>
                      </c:pt>
                      <c:pt idx="6">
                        <c:v>Formación Humana </c:v>
                      </c:pt>
                      <c:pt idx="7">
                        <c:v>Educación Inclusiva</c:v>
                      </c:pt>
                      <c:pt idx="8">
                        <c:v>Lengua Española</c:v>
                      </c:pt>
                      <c:pt idx="9">
                        <c:v>Educación civica y Ciudadana</c:v>
                      </c:pt>
                      <c:pt idx="10">
                        <c:v>Docente Virtual</c:v>
                      </c:pt>
                      <c:pt idx="11">
                        <c:v>Matemática</c:v>
                      </c:pt>
                      <c:pt idx="12">
                        <c:v>Ciencias de la Naturaleza</c:v>
                      </c:pt>
                      <c:pt idx="13">
                        <c:v>Liderazgo y Habilidades Directivas</c:v>
                      </c:pt>
                      <c:pt idx="14">
                        <c:v>Enseñanza de la Química</c:v>
                      </c:pt>
                      <c:pt idx="15">
                        <c:v>Gestión Administrativa y Pedagógica</c:v>
                      </c:pt>
                      <c:pt idx="16">
                        <c:v>EFCCE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'Datos 4to trimestre'!$C$92:$C$108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17"/>
                      <c:pt idx="0">
                        <c:v>1996</c:v>
                      </c:pt>
                      <c:pt idx="1">
                        <c:v>2634</c:v>
                      </c:pt>
                      <c:pt idx="2">
                        <c:v>800</c:v>
                      </c:pt>
                      <c:pt idx="3">
                        <c:v>200</c:v>
                      </c:pt>
                      <c:pt idx="4">
                        <c:v>560</c:v>
                      </c:pt>
                      <c:pt idx="5" formatCode="General">
                        <c:v>300</c:v>
                      </c:pt>
                      <c:pt idx="6" formatCode="General">
                        <c:v>315</c:v>
                      </c:pt>
                      <c:pt idx="7" formatCode="General">
                        <c:v>481</c:v>
                      </c:pt>
                      <c:pt idx="8" formatCode="General">
                        <c:v>140</c:v>
                      </c:pt>
                      <c:pt idx="9" formatCode="General">
                        <c:v>180</c:v>
                      </c:pt>
                      <c:pt idx="10" formatCode="General">
                        <c:v>300</c:v>
                      </c:pt>
                      <c:pt idx="11" formatCode="General">
                        <c:v>315</c:v>
                      </c:pt>
                      <c:pt idx="12" formatCode="General">
                        <c:v>140</c:v>
                      </c:pt>
                      <c:pt idx="13" formatCode="General">
                        <c:v>120</c:v>
                      </c:pt>
                      <c:pt idx="14" formatCode="General">
                        <c:v>130</c:v>
                      </c:pt>
                      <c:pt idx="15" formatCode="General">
                        <c:v>380</c:v>
                      </c:pt>
                      <c:pt idx="16" formatCode="General">
                        <c:v>40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5100-43CF-9B50-774CD3926327}"/>
                  </c:ext>
                </c:extLst>
              </c15:ser>
            </c15:filteredBarSeries>
          </c:ext>
        </c:extLst>
      </c:bar3DChart>
      <c:valAx>
        <c:axId val="251538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51537968"/>
        <c:crosses val="autoZero"/>
        <c:crossBetween val="between"/>
      </c:valAx>
      <c:catAx>
        <c:axId val="2515379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515385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Departamento de Posgrado</a:t>
            </a: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Docentes Becados por modalidad</a:t>
            </a:r>
            <a:endParaRPr lang="es-DO" sz="1000" b="1">
              <a:solidFill>
                <a:sysClr val="windowText" lastClr="000000"/>
              </a:solidFill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Periodo octubre-diciembre  2021</a:t>
            </a:r>
            <a:endParaRPr lang="es-DO" sz="10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2414090588201577"/>
          <c:y val="5.698005698005698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7022769071845945"/>
          <c:y val="0.25441051575870088"/>
          <c:w val="0.76698374069804365"/>
          <c:h val="0.4526816465015043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'Datos 4to trimestre'!$C$166</c:f>
              <c:strCache>
                <c:ptCount val="1"/>
                <c:pt idx="0">
                  <c:v>Docentes Beneficiados</c:v>
                </c:pt>
              </c:strCache>
            </c:strRef>
          </c:tx>
          <c:spPr>
            <a:solidFill>
              <a:schemeClr val="accent1"/>
            </a:solidFill>
            <a:ln w="25400">
              <a:solidFill>
                <a:schemeClr val="lt1"/>
              </a:solidFill>
            </a:ln>
            <a:effectLst/>
            <a:sp3d contourW="25400">
              <a:contourClr>
                <a:schemeClr val="lt1"/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  <a:sp3d contourW="1905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729-418B-875D-4BF7F8326686}"/>
              </c:ext>
            </c:extLst>
          </c:dPt>
          <c:dPt>
            <c:idx val="1"/>
            <c:invertIfNegative val="0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  <a:sp3d contourW="1905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8D4E-4F09-B73D-2F83839E4AF4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  <a:sp3d contourW="1905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D4E-4F09-B73D-2F83839E4AF4}"/>
              </c:ext>
            </c:extLst>
          </c:dPt>
          <c:dLbls>
            <c:dLbl>
              <c:idx val="0"/>
              <c:layout>
                <c:manualLayout>
                  <c:x val="5.287443100586188E-3"/>
                  <c:y val="4.489042344254023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729-418B-875D-4BF7F8326686}"/>
                </c:ext>
                <c:ext xmlns:c15="http://schemas.microsoft.com/office/drawing/2012/chart" uri="{CE6537A1-D6FC-4f65-9D91-7224C49458BB}">
                  <c15:layout>
                    <c:manualLayout>
                      <c:w val="9.0840139548248031E-2"/>
                      <c:h val="0.16807839402160935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3.6934452107939336E-3"/>
                  <c:y val="5.405455253105970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D4E-4F09-B73D-2F83839E4AF4}"/>
                </c:ext>
                <c:ext xmlns:c15="http://schemas.microsoft.com/office/drawing/2012/chart" uri="{CE6537A1-D6FC-4f65-9D91-7224C49458BB}">
                  <c15:layout>
                    <c:manualLayout>
                      <c:w val="0.10618654981032559"/>
                      <c:h val="0.15765773221618415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3.0974336663056583E-2"/>
                  <c:y val="4.89631595200678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D4E-4F09-B73D-2F83839E4AF4}"/>
                </c:ext>
                <c:ext xmlns:c15="http://schemas.microsoft.com/office/drawing/2012/chart" uri="{CE6537A1-D6FC-4f65-9D91-7224C49458BB}">
                  <c15:layout>
                    <c:manualLayout>
                      <c:w val="8.1384919808615563E-2"/>
                      <c:h val="0.1620723851752785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'Datos 4to trimestre'!$B$167:$B$169</c:f>
              <c:strCache>
                <c:ptCount val="3"/>
                <c:pt idx="0">
                  <c:v>Especialidades </c:v>
                </c:pt>
                <c:pt idx="1">
                  <c:v>Maestrías</c:v>
                </c:pt>
                <c:pt idx="2">
                  <c:v>Doctorados</c:v>
                </c:pt>
              </c:strCache>
            </c:strRef>
          </c:cat>
          <c:val>
            <c:numRef>
              <c:f>'Datos 4to trimestre'!$C$167:$C$169</c:f>
              <c:numCache>
                <c:formatCode>General</c:formatCode>
                <c:ptCount val="3"/>
                <c:pt idx="0">
                  <c:v>170</c:v>
                </c:pt>
                <c:pt idx="1">
                  <c:v>271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4E-4F09-B73D-2F83839E4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371530544"/>
        <c:axId val="371527280"/>
        <c:axId val="0"/>
      </c:bar3DChart>
      <c:catAx>
        <c:axId val="371530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71527280"/>
        <c:crosses val="autoZero"/>
        <c:auto val="1"/>
        <c:lblAlgn val="ctr"/>
        <c:lblOffset val="100"/>
        <c:noMultiLvlLbl val="0"/>
      </c:catAx>
      <c:valAx>
        <c:axId val="371527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71530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effectLst/>
              </a:rPr>
              <a:t>Formación Continua-  Talleres, Congresos, Cursos y Seminarios </a:t>
            </a:r>
            <a:endParaRPr lang="es-DO" sz="1000"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Docentes Becados según Área Formativa</a:t>
            </a:r>
            <a:endParaRPr lang="es-DO" sz="1000"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Periodo octubre-diciembre  2021</a:t>
            </a:r>
            <a:endParaRPr lang="es-DO" sz="1000"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endParaRPr lang="es-DO" sz="1000" b="1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13179800884779594"/>
          <c:y val="1.66917337579993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8227067083350413"/>
          <c:y val="0.32198688647065182"/>
          <c:w val="0.52095033149006709"/>
          <c:h val="0.5595592124018206"/>
        </c:manualLayout>
      </c:layout>
      <c:bar3DChart>
        <c:barDir val="bar"/>
        <c:grouping val="clustered"/>
        <c:varyColors val="0"/>
        <c:ser>
          <c:idx val="1"/>
          <c:order val="1"/>
          <c:tx>
            <c:strRef>
              <c:f>'Datos 4to trimestre'!$D$120</c:f>
              <c:strCache>
                <c:ptCount val="1"/>
                <c:pt idx="0">
                  <c:v>%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4.4669213096337063E-4"/>
                  <c:y val="-6.73658150809751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B2D-4B1C-ACD0-973CDAB83627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6251413695239317E-3"/>
                  <c:y val="-1.51089410766885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B2D-4B1C-ACD0-973CDAB8362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'Datos 4to trimestre'!$B$121:$B$130</c:f>
              <c:strCache>
                <c:ptCount val="10"/>
                <c:pt idx="0">
                  <c:v>Educación Online</c:v>
                </c:pt>
                <c:pt idx="1">
                  <c:v>Gestión de la Educación</c:v>
                </c:pt>
                <c:pt idx="2">
                  <c:v>Desarrollo sostenible</c:v>
                </c:pt>
                <c:pt idx="3">
                  <c:v>Innova en Educación más alla de la Pandemia</c:v>
                </c:pt>
                <c:pt idx="4">
                  <c:v>Trastornos Cognitivos</c:v>
                </c:pt>
                <c:pt idx="5">
                  <c:v>Neurociencia Cognitiva</c:v>
                </c:pt>
                <c:pt idx="6">
                  <c:v>Docencia Virtual</c:v>
                </c:pt>
                <c:pt idx="7">
                  <c:v>Neurodidácica</c:v>
                </c:pt>
                <c:pt idx="8">
                  <c:v>Atención a la Primera Infancia</c:v>
                </c:pt>
                <c:pt idx="9">
                  <c:v>GeoGebra</c:v>
                </c:pt>
              </c:strCache>
            </c:strRef>
          </c:cat>
          <c:val>
            <c:numRef>
              <c:f>'Datos 4to trimestre'!$D$121:$D$130</c:f>
              <c:numCache>
                <c:formatCode>0%</c:formatCode>
                <c:ptCount val="10"/>
                <c:pt idx="0">
                  <c:v>5.4887252435621824E-3</c:v>
                </c:pt>
                <c:pt idx="1">
                  <c:v>6.6322096693043037E-2</c:v>
                </c:pt>
                <c:pt idx="2">
                  <c:v>4.4367195718794307E-2</c:v>
                </c:pt>
                <c:pt idx="3">
                  <c:v>0.36591501623747885</c:v>
                </c:pt>
                <c:pt idx="4">
                  <c:v>0.10794492979005627</c:v>
                </c:pt>
                <c:pt idx="5">
                  <c:v>0.11723002332708228</c:v>
                </c:pt>
                <c:pt idx="6">
                  <c:v>5.4887252435621824E-3</c:v>
                </c:pt>
                <c:pt idx="7">
                  <c:v>0.14636600649499154</c:v>
                </c:pt>
                <c:pt idx="8">
                  <c:v>0.13264419338608607</c:v>
                </c:pt>
                <c:pt idx="9">
                  <c:v>8.2330878653432745E-3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B2D-4B1C-ACD0-973CDAB836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5"/>
        <c:gapDepth val="172"/>
        <c:shape val="box"/>
        <c:axId val="328240864"/>
        <c:axId val="251540144"/>
        <c:axId val="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'Datos 4to trimestre'!$C$120</c15:sqref>
                        </c15:formulaRef>
                      </c:ext>
                    </c:extLst>
                    <c:strCache>
                      <c:ptCount val="1"/>
                      <c:pt idx="0">
                        <c:v>Docentes Beneficiados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rgbClr val="FF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'Datos 4to trimestre'!$B$121:$B$130</c15:sqref>
                        </c15:formulaRef>
                      </c:ext>
                    </c:extLst>
                    <c:strCache>
                      <c:ptCount val="10"/>
                      <c:pt idx="0">
                        <c:v>Educación Online</c:v>
                      </c:pt>
                      <c:pt idx="1">
                        <c:v>Gestión de la Educación</c:v>
                      </c:pt>
                      <c:pt idx="2">
                        <c:v>Desarrollo sostenible</c:v>
                      </c:pt>
                      <c:pt idx="3">
                        <c:v>Innova en Educación más alla de la Pandemia</c:v>
                      </c:pt>
                      <c:pt idx="4">
                        <c:v>Trastornos Cognitivos</c:v>
                      </c:pt>
                      <c:pt idx="5">
                        <c:v>Neurociencia Cognitiva</c:v>
                      </c:pt>
                      <c:pt idx="6">
                        <c:v>Docencia Virtual</c:v>
                      </c:pt>
                      <c:pt idx="7">
                        <c:v>Neurodidácica</c:v>
                      </c:pt>
                      <c:pt idx="8">
                        <c:v>Atención a la Primera Infancia</c:v>
                      </c:pt>
                      <c:pt idx="9">
                        <c:v>GeoGebra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'Datos 4to trimestre'!$C$121:$C$130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10"/>
                      <c:pt idx="0" formatCode="General">
                        <c:v>120</c:v>
                      </c:pt>
                      <c:pt idx="1">
                        <c:v>1450</c:v>
                      </c:pt>
                      <c:pt idx="2" formatCode="General">
                        <c:v>970</c:v>
                      </c:pt>
                      <c:pt idx="3">
                        <c:v>8000</c:v>
                      </c:pt>
                      <c:pt idx="4">
                        <c:v>2360</c:v>
                      </c:pt>
                      <c:pt idx="5">
                        <c:v>2563</c:v>
                      </c:pt>
                      <c:pt idx="6">
                        <c:v>120</c:v>
                      </c:pt>
                      <c:pt idx="7">
                        <c:v>3200</c:v>
                      </c:pt>
                      <c:pt idx="8">
                        <c:v>2900</c:v>
                      </c:pt>
                      <c:pt idx="9" formatCode="General">
                        <c:v>180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9B2D-4B1C-ACD0-973CDAB83627}"/>
                  </c:ext>
                </c:extLst>
              </c15:ser>
            </c15:filteredBarSeries>
          </c:ext>
        </c:extLst>
      </c:bar3DChart>
      <c:valAx>
        <c:axId val="251540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28240864"/>
        <c:crosses val="autoZero"/>
        <c:crossBetween val="between"/>
      </c:valAx>
      <c:catAx>
        <c:axId val="3282408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515401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Posgrado - Especialidad 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% Docentes Becados según Área Formativa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Periodo octubre-diciembre  2021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14270602415110317"/>
          <c:y val="1.8306631757537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3486674742580251"/>
          <c:y val="0.31170286903792199"/>
          <c:w val="0.81704320613769432"/>
          <c:h val="0.34071182912480769"/>
        </c:manualLayout>
      </c:layout>
      <c:bar3DChart>
        <c:barDir val="col"/>
        <c:grouping val="clustered"/>
        <c:varyColors val="0"/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'Datos 4to trimestre'!$B$182:$B$184</c:f>
              <c:strCache>
                <c:ptCount val="3"/>
                <c:pt idx="0">
                  <c:v>Genero y Politica de Igualdad</c:v>
                </c:pt>
                <c:pt idx="1">
                  <c:v>Educación Inclusiva para estudiantes con Discapacidad</c:v>
                </c:pt>
                <c:pt idx="2">
                  <c:v>Especialidad en Gestión de Centro Educativo</c:v>
                </c:pt>
              </c:strCache>
            </c:strRef>
          </c:cat>
          <c:val>
            <c:numRef>
              <c:f>'Datos 4to trimestre'!$D$182:$D$184</c:f>
              <c:numCache>
                <c:formatCode>0.0%</c:formatCode>
                <c:ptCount val="3"/>
                <c:pt idx="0">
                  <c:v>0.23529411764705882</c:v>
                </c:pt>
                <c:pt idx="1">
                  <c:v>0.29411764705882354</c:v>
                </c:pt>
                <c:pt idx="2">
                  <c:v>0.47058823529411764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3AE-48E8-8CAA-F4F863D44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8249568"/>
        <c:axId val="328247392"/>
        <c:axId val="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'Datos 4to trimestre'!$B$182:$B$184</c15:sqref>
                        </c15:formulaRef>
                      </c:ext>
                    </c:extLst>
                    <c:strCache>
                      <c:ptCount val="3"/>
                      <c:pt idx="0">
                        <c:v>Genero y Politica de Igualdad</c:v>
                      </c:pt>
                      <c:pt idx="1">
                        <c:v>Educación Inclusiva para estudiantes con Discapacidad</c:v>
                      </c:pt>
                      <c:pt idx="2">
                        <c:v>Especialidad en Gestión de Centro Educativo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'Datos 4to trimestre'!$C$182:$C$184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40</c:v>
                      </c:pt>
                      <c:pt idx="1">
                        <c:v>50</c:v>
                      </c:pt>
                      <c:pt idx="2">
                        <c:v>80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09D1-4B2D-B393-7C8F154EE3CA}"/>
                  </c:ext>
                </c:extLst>
              </c15:ser>
            </c15:filteredBarSeries>
          </c:ext>
        </c:extLst>
      </c:bar3DChart>
      <c:valAx>
        <c:axId val="328247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28249568"/>
        <c:crosses val="autoZero"/>
        <c:crossBetween val="between"/>
      </c:valAx>
      <c:catAx>
        <c:axId val="328249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282473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Posgrado  - Maestría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% Docentes Becados según Área Formativa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Periodo octubre-diciembre  2021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14270602415110317"/>
          <c:y val="1.8306631757537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8871294089682947"/>
          <c:y val="0.27205935254611602"/>
          <c:w val="0.66319718564475927"/>
          <c:h val="0.63757065593103168"/>
        </c:manualLayout>
      </c:layout>
      <c:bar3DChart>
        <c:barDir val="bar"/>
        <c:grouping val="clustered"/>
        <c:varyColors val="0"/>
        <c:ser>
          <c:idx val="1"/>
          <c:order val="1"/>
          <c:tx>
            <c:strRef>
              <c:f>'Datos 4to trimestre'!$D$197</c:f>
              <c:strCache>
                <c:ptCount val="1"/>
                <c:pt idx="0">
                  <c:v>%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'Datos 4to trimestre'!$B$198:$B$202</c:f>
              <c:strCache>
                <c:ptCount val="5"/>
                <c:pt idx="0">
                  <c:v>Curriculo y Desarrollo de Aprendizaje</c:v>
                </c:pt>
                <c:pt idx="1">
                  <c:v>Currículo, Instrucción y Tecnología</c:v>
                </c:pt>
                <c:pt idx="2">
                  <c:v>Lengua Española</c:v>
                </c:pt>
                <c:pt idx="3">
                  <c:v>Artes y Educación</c:v>
                </c:pt>
                <c:pt idx="4">
                  <c:v>Educación Física y Deporte</c:v>
                </c:pt>
              </c:strCache>
            </c:strRef>
          </c:cat>
          <c:val>
            <c:numRef>
              <c:f>'Datos 4to trimestre'!$D$198:$D$202</c:f>
              <c:numCache>
                <c:formatCode>0.0%</c:formatCode>
                <c:ptCount val="5"/>
                <c:pt idx="0">
                  <c:v>0.2988929889298893</c:v>
                </c:pt>
                <c:pt idx="1">
                  <c:v>0.2140221402214022</c:v>
                </c:pt>
                <c:pt idx="2">
                  <c:v>0.15867158671586715</c:v>
                </c:pt>
                <c:pt idx="3">
                  <c:v>0.15129151291512916</c:v>
                </c:pt>
                <c:pt idx="4">
                  <c:v>0.17712177121771217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E5BE-476A-A3EA-CA4466CBC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8244672"/>
        <c:axId val="328249024"/>
        <c:axId val="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'Datos 4to trimestre'!$C$197</c15:sqref>
                        </c15:formulaRef>
                      </c:ext>
                    </c:extLst>
                    <c:strCache>
                      <c:ptCount val="1"/>
                      <c:pt idx="0">
                        <c:v>Docentes Beneficiados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  <a:sp3d/>
                </c:spPr>
                <c:invertIfNegative val="0"/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'Datos 4to trimestre'!$B$198:$B$202</c15:sqref>
                        </c15:formulaRef>
                      </c:ext>
                    </c:extLst>
                    <c:strCache>
                      <c:ptCount val="5"/>
                      <c:pt idx="0">
                        <c:v>Curriculo y Desarrollo de Aprendizaje</c:v>
                      </c:pt>
                      <c:pt idx="1">
                        <c:v>Currículo, Instrucción y Tecnología</c:v>
                      </c:pt>
                      <c:pt idx="2">
                        <c:v>Lengua Española</c:v>
                      </c:pt>
                      <c:pt idx="3">
                        <c:v>Artes y Educación</c:v>
                      </c:pt>
                      <c:pt idx="4">
                        <c:v>Educación Física y Deporte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'Datos 4to trimestre'!$C$198:$C$202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81</c:v>
                      </c:pt>
                      <c:pt idx="1">
                        <c:v>58</c:v>
                      </c:pt>
                      <c:pt idx="2">
                        <c:v>43</c:v>
                      </c:pt>
                      <c:pt idx="3">
                        <c:v>41</c:v>
                      </c:pt>
                      <c:pt idx="4">
                        <c:v>48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E5BE-476A-A3EA-CA4466CBCCE7}"/>
                  </c:ext>
                </c:extLst>
              </c15:ser>
            </c15:filteredBarSeries>
          </c:ext>
        </c:extLst>
      </c:bar3DChart>
      <c:valAx>
        <c:axId val="328249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28244672"/>
        <c:crosses val="autoZero"/>
        <c:crossBetween val="between"/>
      </c:valAx>
      <c:catAx>
        <c:axId val="3282446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282490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Departamento de Posgrado</a:t>
            </a: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% Docentes Becados por modalidad</a:t>
            </a:r>
            <a:endParaRPr lang="es-DO" sz="1000" b="1">
              <a:solidFill>
                <a:sysClr val="windowText" lastClr="000000"/>
              </a:solidFill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Periodo octubre-diciembre  2021</a:t>
            </a:r>
            <a:endParaRPr lang="es-DO" sz="10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2414090588201577"/>
          <c:y val="5.698005698005698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10374567692416863"/>
          <c:y val="0.29777082488984646"/>
          <c:w val="0.82977230928154055"/>
          <c:h val="0.48222245027190197"/>
        </c:manualLayout>
      </c:layout>
      <c:pieChart>
        <c:varyColors val="1"/>
        <c:ser>
          <c:idx val="1"/>
          <c:order val="1"/>
          <c:tx>
            <c:strRef>
              <c:f>'Datos 4to trimestre'!$D$166</c:f>
              <c:strCache>
                <c:ptCount val="1"/>
                <c:pt idx="0">
                  <c:v>% </c:v>
                </c:pt>
              </c:strCache>
            </c:strRef>
          </c:tx>
          <c:dPt>
            <c:idx val="0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24C-4D12-9AF2-0D1E8C359370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C24C-4D12-9AF2-0D1E8C35937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24C-4D12-9AF2-0D1E8C359370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'Datos 4to trimestre'!$B$167:$B$169</c:f>
              <c:strCache>
                <c:ptCount val="3"/>
                <c:pt idx="0">
                  <c:v>Especialidades </c:v>
                </c:pt>
                <c:pt idx="1">
                  <c:v>Maestrías</c:v>
                </c:pt>
                <c:pt idx="2">
                  <c:v>Doctorados</c:v>
                </c:pt>
              </c:strCache>
            </c:strRef>
          </c:cat>
          <c:val>
            <c:numRef>
              <c:f>'Datos 4to trimestre'!$D$167:$D$169</c:f>
              <c:numCache>
                <c:formatCode>0.0%</c:formatCode>
                <c:ptCount val="3"/>
                <c:pt idx="0">
                  <c:v>0.3854875283446712</c:v>
                </c:pt>
                <c:pt idx="1">
                  <c:v>0.61451247165532885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C24C-4D12-9AF2-0D1E8C359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extLst xmlns:c16r2="http://schemas.microsoft.com/office/drawing/2015/06/chart"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'Datos 4to trimestre'!$C$166</c15:sqref>
                        </c15:formulaRef>
                      </c:ext>
                    </c:extLst>
                    <c:strCache>
                      <c:ptCount val="1"/>
                      <c:pt idx="0">
                        <c:v>Docentes Beneficiados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92D050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1-C24C-4D12-9AF2-0D1E8C359370}"/>
                    </c:ext>
                  </c:extLst>
                </c:dPt>
                <c:dPt>
                  <c:idx val="1"/>
                  <c:bubble3D val="0"/>
                  <c:spPr>
                    <a:solidFill>
                      <a:srgbClr val="00B0F0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3-C24C-4D12-9AF2-0D1E8C359370}"/>
                    </c:ext>
                  </c:extLst>
                </c:dPt>
                <c:dPt>
                  <c:idx val="2"/>
                  <c:bubble3D val="0"/>
                  <c:spPr>
                    <a:solidFill>
                      <a:srgbClr val="00B050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5-C24C-4D12-9AF2-0D1E8C359370}"/>
                    </c:ext>
                  </c:extLst>
                </c:dPt>
                <c:dLbls>
                  <c:dLbl>
                    <c:idx val="0"/>
                    <c:layout>
                      <c:manualLayout>
                        <c:x val="5.287443100586188E-3"/>
                        <c:y val="4.4890423442540239E-2"/>
                      </c:manualLayout>
                    </c:layout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900" b="1" i="0" u="none" strike="noStrike" kern="1200" baseline="0">
                            <a:solidFill>
                              <a:sysClr val="windowText" lastClr="000000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DO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1-C24C-4D12-9AF2-0D1E8C359370}"/>
                      </c:ext>
                      <c:ext uri="{CE6537A1-D6FC-4f65-9D91-7224C49458BB}">
                        <c15:layout>
                          <c:manualLayout>
                            <c:w val="9.0840139548248031E-2"/>
                            <c:h val="0.16807839402160935"/>
                          </c:manualLayout>
                        </c15:layout>
                      </c:ext>
                    </c:extLst>
                  </c:dLbl>
                  <c:dLbl>
                    <c:idx val="1"/>
                    <c:layout>
                      <c:manualLayout>
                        <c:x val="-3.6934452107939336E-3"/>
                        <c:y val="5.4054552531059702E-2"/>
                      </c:manualLayout>
                    </c:layout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900" b="1" i="0" u="none" strike="noStrike" kern="1200" baseline="0">
                            <a:solidFill>
                              <a:sysClr val="windowText" lastClr="000000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DO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3-C24C-4D12-9AF2-0D1E8C359370}"/>
                      </c:ext>
                      <c:ext uri="{CE6537A1-D6FC-4f65-9D91-7224C49458BB}">
                        <c15:layout>
                          <c:manualLayout>
                            <c:w val="0.10618654981032559"/>
                            <c:h val="0.15765773221618415"/>
                          </c:manualLayout>
                        </c15:layout>
                      </c:ext>
                    </c:extLst>
                  </c:dLbl>
                  <c:dLbl>
                    <c:idx val="2"/>
                    <c:layout>
                      <c:manualLayout>
                        <c:x val="-3.0974336663056583E-2"/>
                        <c:y val="4.896315952006787E-2"/>
                      </c:manualLayout>
                    </c:layout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900" b="1" i="0" u="none" strike="noStrike" kern="1200" baseline="0">
                            <a:solidFill>
                              <a:sysClr val="windowText" lastClr="000000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DO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5-C24C-4D12-9AF2-0D1E8C359370}"/>
                      </c:ext>
                      <c:ext uri="{CE6537A1-D6FC-4f65-9D91-7224C49458BB}">
                        <c15:layout>
                          <c:manualLayout>
                            <c:w val="8.1384919808615563E-2"/>
                            <c:h val="0.1620723851752785"/>
                          </c:manualLayout>
                        </c15:layout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6r2="http://schemas.microsoft.com/office/drawing/2015/06/chart">
                    <c:ext uri="{CE6537A1-D6FC-4f65-9D91-7224C49458BB}"/>
                  </c:extLst>
                </c:dLbls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'Datos 4to trimestre'!$B$167:$B$169</c15:sqref>
                        </c15:formulaRef>
                      </c:ext>
                    </c:extLst>
                    <c:strCache>
                      <c:ptCount val="3"/>
                      <c:pt idx="0">
                        <c:v>Especialidades </c:v>
                      </c:pt>
                      <c:pt idx="1">
                        <c:v>Maestrías</c:v>
                      </c:pt>
                      <c:pt idx="2">
                        <c:v>Doctorados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'Datos 4to trimestre'!$C$167:$C$169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170</c:v>
                      </c:pt>
                      <c:pt idx="1">
                        <c:v>271</c:v>
                      </c:pt>
                      <c:pt idx="2">
                        <c:v>0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6-C24C-4D12-9AF2-0D1E8C359370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Formación Continua- Apertura</a:t>
            </a:r>
            <a:r>
              <a:rPr lang="en-US" sz="1000" b="1" baseline="0">
                <a:solidFill>
                  <a:sysClr val="windowText" lastClr="000000"/>
                </a:solidFill>
              </a:rPr>
              <a:t> Programas</a:t>
            </a: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% Docentes Becados</a:t>
            </a:r>
            <a:r>
              <a:rPr lang="en-US" sz="1000" b="1" baseline="0">
                <a:solidFill>
                  <a:sysClr val="windowText" lastClr="000000"/>
                </a:solidFill>
              </a:rPr>
              <a:t> por modalidad</a:t>
            </a: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baseline="0">
                <a:solidFill>
                  <a:sysClr val="windowText" lastClr="000000"/>
                </a:solidFill>
              </a:rPr>
              <a:t>Periodo octubre-diciembre 2021</a:t>
            </a:r>
            <a:endParaRPr lang="en-US" sz="10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5846659167604049"/>
          <c:y val="1.84331797235023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670065346980059"/>
          <c:y val="0.25236027314767473"/>
          <c:w val="0.82727019292080017"/>
          <c:h val="0.4842253809182942"/>
        </c:manualLayout>
      </c:layout>
      <c:pie3DChart>
        <c:varyColors val="1"/>
        <c:ser>
          <c:idx val="1"/>
          <c:order val="1"/>
          <c:tx>
            <c:strRef>
              <c:f>'Datos 4to trimestre'!$D$73</c:f>
              <c:strCache>
                <c:ptCount val="1"/>
                <c:pt idx="0">
                  <c:v>% 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7AE-4A9E-9B9C-82241C8AD84F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7AE-4A9E-9B9C-82241C8AD84F}"/>
              </c:ext>
            </c:extLst>
          </c:dPt>
          <c:dPt>
            <c:idx val="2"/>
            <c:bubble3D val="0"/>
            <c:explosion val="64"/>
            <c:spPr>
              <a:solidFill>
                <a:srgbClr val="00B05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7AE-4A9E-9B9C-82241C8AD84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'Datos 4to trimestre'!$B$74:$B$76</c:f>
              <c:strCache>
                <c:ptCount val="3"/>
                <c:pt idx="0">
                  <c:v>Diplomados</c:v>
                </c:pt>
                <c:pt idx="1">
                  <c:v>EFCCE</c:v>
                </c:pt>
                <c:pt idx="2">
                  <c:v>Talleres, congresos, cursos y seminarios</c:v>
                </c:pt>
              </c:strCache>
            </c:strRef>
          </c:cat>
          <c:val>
            <c:numRef>
              <c:f>'Datos 4to trimestre'!$D$74:$D$76</c:f>
              <c:numCache>
                <c:formatCode>0.0%</c:formatCode>
                <c:ptCount val="3"/>
                <c:pt idx="0">
                  <c:v>0.29102738395805011</c:v>
                </c:pt>
                <c:pt idx="1">
                  <c:v>1.2947497896031591E-3</c:v>
                </c:pt>
                <c:pt idx="2">
                  <c:v>0.70767786625234674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4499-487A-A591-ED7E270093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extLst xmlns:c16r2="http://schemas.microsoft.com/office/drawing/2015/06/chart"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'Datos 4to trimestre'!$C$73</c15:sqref>
                        </c15:formulaRef>
                      </c:ext>
                    </c:extLst>
                    <c:strCache>
                      <c:ptCount val="1"/>
                      <c:pt idx="0">
                        <c:v>Docentes Beneficiados</c:v>
                      </c:pt>
                    </c:strCache>
                  </c:strRef>
                </c:tx>
                <c:dPt>
                  <c:idx val="0"/>
                  <c:bubble3D val="0"/>
                  <c:explosion val="21"/>
                  <c:spPr>
                    <a:solidFill>
                      <a:srgbClr val="00B0F0"/>
                    </a:solidFill>
                    <a:ln w="19050">
                      <a:solidFill>
                        <a:schemeClr val="lt1"/>
                      </a:solidFill>
                    </a:ln>
                    <a:effectLst/>
                    <a:sp3d contourW="19050">
                      <a:contourClr>
                        <a:schemeClr val="lt1"/>
                      </a:contourClr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1-4499-487A-A591-ED7E27009319}"/>
                    </c:ext>
                  </c:extLst>
                </c:dPt>
                <c:dPt>
                  <c:idx val="1"/>
                  <c:bubble3D val="0"/>
                  <c:spPr>
                    <a:solidFill>
                      <a:srgbClr val="FF0000"/>
                    </a:solidFill>
                    <a:ln w="19050">
                      <a:solidFill>
                        <a:schemeClr val="lt1"/>
                      </a:solidFill>
                    </a:ln>
                    <a:effectLst/>
                    <a:sp3d contourW="19050">
                      <a:contourClr>
                        <a:schemeClr val="lt1"/>
                      </a:contourClr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3-4499-487A-A591-ED7E27009319}"/>
                    </c:ext>
                  </c:extLst>
                </c:dPt>
                <c:dPt>
                  <c:idx val="2"/>
                  <c:bubble3D val="0"/>
                  <c:spPr>
                    <a:solidFill>
                      <a:srgbClr val="00B050"/>
                    </a:solidFill>
                    <a:ln w="19050">
                      <a:solidFill>
                        <a:schemeClr val="lt1"/>
                      </a:solidFill>
                    </a:ln>
                    <a:effectLst/>
                    <a:sp3d contourW="19050">
                      <a:contourClr>
                        <a:schemeClr val="lt1"/>
                      </a:contourClr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5-4499-487A-A591-ED7E27009319}"/>
                    </c:ext>
                  </c:extLst>
                </c:dPt>
                <c:dLbls>
                  <c:dLbl>
                    <c:idx val="0"/>
                    <c:layout>
                      <c:manualLayout>
                        <c:x val="0"/>
                        <c:y val="2.4691358024691357E-2"/>
                      </c:manualLayout>
                    </c:layout>
                    <c:tx>
                      <c:rich>
                        <a:bodyPr/>
                        <a:lstStyle/>
                        <a:p>
                          <a:fld id="{BC0A5E00-A869-4050-B41C-B9E05A363B24}" type="VALUE">
                            <a:rPr lang="en-US"/>
                            <a:pPr/>
                            <a:t>[VALOR]</a:t>
                          </a:fld>
                          <a:endParaRPr lang="es-DO"/>
                        </a:p>
                      </c:rich>
                    </c:tx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1-4499-487A-A591-ED7E27009319}"/>
                      </c:ext>
                      <c:ext uri="{CE6537A1-D6FC-4f65-9D91-7224C49458BB}">
                        <c15:dlblFieldTable/>
                        <c15:showDataLabelsRange val="0"/>
                      </c:ext>
                    </c:extLst>
                  </c:dLbl>
                  <c:dLbl>
                    <c:idx val="1"/>
                    <c:layout>
                      <c:manualLayout>
                        <c:x val="3.0908136482939649E-3"/>
                        <c:y val="2.5110248315734721E-2"/>
                      </c:manualLayout>
                    </c:layout>
                    <c:tx>
                      <c:rich>
                        <a:bodyPr rot="0" spcFirstLastPara="1" vertOverflow="ellipsis" vert="horz" wrap="square" lIns="38100" tIns="19050" rIns="38100" bIns="19050" anchor="ctr" anchorCtr="1">
                          <a:noAutofit/>
                        </a:bodyPr>
                        <a:lstStyle/>
                        <a:p>
                          <a:pPr>
                            <a:defRPr sz="900" b="1" i="0" u="none" strike="noStrike" kern="1200" baseline="0">
                              <a:solidFill>
                                <a:sysClr val="windowText" lastClr="000000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pPr>
                          <a:fld id="{C154FF6A-B08C-4BEB-9777-651A367D22CB}" type="VALUE">
                            <a:rPr lang="en-US">
                              <a:solidFill>
                                <a:sysClr val="windowText" lastClr="000000"/>
                              </a:solidFill>
                            </a:rPr>
                            <a:pPr>
                              <a:defRPr b="1">
                                <a:solidFill>
                                  <a:sysClr val="windowText" lastClr="000000"/>
                                </a:solidFill>
                              </a:defRPr>
                            </a:pPr>
                            <a:t>[VALOR]</a:t>
                          </a:fld>
                          <a:endParaRPr lang="es-DO"/>
                        </a:p>
                      </c:rich>
                    </c:tx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900" b="1" i="0" u="none" strike="noStrike" kern="1200" baseline="0">
                            <a:solidFill>
                              <a:sysClr val="windowText" lastClr="000000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DO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3-4499-487A-A591-ED7E27009319}"/>
                      </c:ext>
                      <c:ext uri="{CE6537A1-D6FC-4f65-9D91-7224C49458BB}">
                        <c15:layout>
                          <c:manualLayout>
                            <c:w val="0.10539032620922385"/>
                            <c:h val="0.18423987324165123"/>
                          </c:manualLayout>
                        </c15:layout>
                        <c15:dlblFieldTable/>
                        <c15:showDataLabelsRange val="0"/>
                      </c:ext>
                    </c:extLst>
                  </c:dLbl>
                  <c:dLbl>
                    <c:idx val="2"/>
                    <c:layout>
                      <c:manualLayout>
                        <c:x val="-1.7727527463018257E-4"/>
                        <c:y val="7.4224360843783324E-2"/>
                      </c:manualLayout>
                    </c:layout>
                    <c:tx>
                      <c:rich>
                        <a:bodyPr rot="0" spcFirstLastPara="1" vertOverflow="ellipsis" vert="horz" wrap="square" lIns="38100" tIns="19050" rIns="38100" bIns="19050" anchor="ctr" anchorCtr="1">
                          <a:noAutofit/>
                        </a:bodyPr>
                        <a:lstStyle/>
                        <a:p>
                          <a:pPr>
                            <a:defRPr sz="900" b="1" i="0" u="none" strike="noStrike" kern="1200" baseline="0">
                              <a:solidFill>
                                <a:sysClr val="windowText" lastClr="000000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pPr>
                          <a:fld id="{DAE9D3F9-FDE4-4B5F-856F-C43ABD9F0075}" type="VALUE">
                            <a:rPr lang="en-US">
                              <a:solidFill>
                                <a:sysClr val="windowText" lastClr="000000"/>
                              </a:solidFill>
                            </a:rPr>
                            <a:pPr>
                              <a:defRPr b="1">
                                <a:solidFill>
                                  <a:sysClr val="windowText" lastClr="000000"/>
                                </a:solidFill>
                              </a:defRPr>
                            </a:pPr>
                            <a:t>[VALOR]</a:t>
                          </a:fld>
                          <a:endParaRPr lang="es-DO"/>
                        </a:p>
                      </c:rich>
                    </c:tx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900" b="1" i="0" u="none" strike="noStrike" kern="1200" baseline="0">
                            <a:solidFill>
                              <a:sysClr val="windowText" lastClr="000000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DO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5-4499-487A-A591-ED7E27009319}"/>
                      </c:ext>
                      <c:ext uri="{CE6537A1-D6FC-4f65-9D91-7224C49458BB}">
                        <c15:layout>
                          <c:manualLayout>
                            <c:w val="0.134247619047619"/>
                            <c:h val="0.15351790703581408"/>
                          </c:manualLayout>
                        </c15:layout>
                        <c15:dlblFieldTable/>
                        <c15:showDataLabelsRange val="0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6r2="http://schemas.microsoft.com/office/drawing/2015/06/chart">
                    <c:ext uri="{CE6537A1-D6FC-4f65-9D91-7224C49458BB}"/>
                  </c:extLst>
                </c:dLbls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'Datos 4to trimestre'!$B$74:$B$76</c15:sqref>
                        </c15:formulaRef>
                      </c:ext>
                    </c:extLst>
                    <c:strCache>
                      <c:ptCount val="3"/>
                      <c:pt idx="0">
                        <c:v>Diplomados</c:v>
                      </c:pt>
                      <c:pt idx="1">
                        <c:v>EFCCE</c:v>
                      </c:pt>
                      <c:pt idx="2">
                        <c:v>Talleres, congresos, cursos y seminarios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'Datos 4to trimestre'!$C$74:$C$76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 formatCode="_-* #,##0_-;\-* #,##0_-;_-* &quot;-&quot;??_-;_-@_-">
                        <c:v>8991</c:v>
                      </c:pt>
                      <c:pt idx="1">
                        <c:v>40</c:v>
                      </c:pt>
                      <c:pt idx="2" formatCode="_-* #,##0_-;\-* #,##0_-;_-* &quot;-&quot;??_-;_-@_-">
                        <c:v>21863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6-4499-487A-A591-ED7E27009319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9.9527529867731224E-2"/>
          <c:y val="0.67361079865016871"/>
          <c:w val="0.81481141517869315"/>
          <c:h val="0.292724318551090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Programas de Formación y Desarrollo Profesional  </a:t>
            </a: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Docentes Becados por Tipo de Programa</a:t>
            </a:r>
            <a:endParaRPr lang="es-DO" sz="1000">
              <a:solidFill>
                <a:sysClr val="windowText" lastClr="000000"/>
              </a:solidFill>
              <a:effectLst/>
            </a:endParaRP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Periodo octubre-diciembre  2021</a:t>
            </a:r>
            <a:endParaRPr lang="es-DO" sz="10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15856789745941954"/>
          <c:y val="1.67714847782268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184185714649746"/>
          <c:y val="0.27737262585546679"/>
          <c:w val="0.84255943735188443"/>
          <c:h val="0.386686170304083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'Datos 4to trimestre'!$C$216:$C$219</c:f>
              <c:strCache>
                <c:ptCount val="4"/>
                <c:pt idx="0">
                  <c:v>Licenciaturas</c:v>
                </c:pt>
                <c:pt idx="1">
                  <c:v>Diplomados, Talleres, Congresos, Cursos y Seminarios.</c:v>
                </c:pt>
                <c:pt idx="2">
                  <c:v>Estrategia de Formación Continua Centrada en la Escuela (EFCCE)</c:v>
                </c:pt>
                <c:pt idx="3">
                  <c:v>Especialidades, maestrías y doctorados</c:v>
                </c:pt>
              </c:strCache>
            </c:strRef>
          </c:cat>
          <c:val>
            <c:numRef>
              <c:f>'Datos 4to trimestre'!$D$216:$D$219</c:f>
              <c:numCache>
                <c:formatCode>_-* #,##0_-;\-* #,##0_-;_-* "-"??_-;_-@_-</c:formatCode>
                <c:ptCount val="4"/>
                <c:pt idx="0" formatCode="General">
                  <c:v>32</c:v>
                </c:pt>
                <c:pt idx="1">
                  <c:v>30854</c:v>
                </c:pt>
                <c:pt idx="2" formatCode="General">
                  <c:v>40</c:v>
                </c:pt>
                <c:pt idx="3">
                  <c:v>441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85A-4114-9857-3C590C863C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shape val="box"/>
        <c:axId val="328248480"/>
        <c:axId val="328250112"/>
        <c:axId val="0"/>
      </c:bar3DChart>
      <c:catAx>
        <c:axId val="328248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28250112"/>
        <c:crosses val="autoZero"/>
        <c:auto val="1"/>
        <c:lblAlgn val="ctr"/>
        <c:lblOffset val="100"/>
        <c:noMultiLvlLbl val="0"/>
      </c:catAx>
      <c:valAx>
        <c:axId val="328250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28248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00B0F0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Departamemto de Formación Continua 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Docentes becados por modalidad vs Meta del trimestre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Periodo octubre-diciembre  2021</a:t>
            </a:r>
            <a:endParaRPr lang="es-DO" sz="1000" b="1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'Datos 4to trimestre'!$C$62</c:f>
              <c:strCache>
                <c:ptCount val="1"/>
                <c:pt idx="0">
                  <c:v>Docentes Beneficiados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'Datos 4to trimestre'!$B$63:$B$65</c:f>
              <c:strCache>
                <c:ptCount val="3"/>
                <c:pt idx="0">
                  <c:v>Diplomados</c:v>
                </c:pt>
                <c:pt idx="1">
                  <c:v>EFCCE</c:v>
                </c:pt>
                <c:pt idx="2">
                  <c:v>Talleres, congresos, cursos y seminarios</c:v>
                </c:pt>
              </c:strCache>
            </c:strRef>
          </c:cat>
          <c:val>
            <c:numRef>
              <c:f>'Datos 4to trimestre'!$C$63:$C$65</c:f>
              <c:numCache>
                <c:formatCode>General</c:formatCode>
                <c:ptCount val="3"/>
                <c:pt idx="0" formatCode="_-* #,##0_-;\-* #,##0_-;_-* &quot;-&quot;??_-;_-@_-">
                  <c:v>8991</c:v>
                </c:pt>
                <c:pt idx="1">
                  <c:v>40</c:v>
                </c:pt>
                <c:pt idx="2" formatCode="_-* #,##0_-;\-* #,##0_-;_-* &quot;-&quot;??_-;_-@_-">
                  <c:v>21863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FFC-406D-80B1-85AA8841C06D}"/>
            </c:ext>
          </c:extLst>
        </c:ser>
        <c:ser>
          <c:idx val="1"/>
          <c:order val="1"/>
          <c:tx>
            <c:strRef>
              <c:f>'Datos 4to trimestre'!$D$62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2.777777777777788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FFC-406D-80B1-85AA8841C06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'Datos 4to trimestre'!$B$63:$B$65</c:f>
              <c:strCache>
                <c:ptCount val="3"/>
                <c:pt idx="0">
                  <c:v>Diplomados</c:v>
                </c:pt>
                <c:pt idx="1">
                  <c:v>EFCCE</c:v>
                </c:pt>
                <c:pt idx="2">
                  <c:v>Talleres, congresos, cursos y seminarios</c:v>
                </c:pt>
              </c:strCache>
            </c:strRef>
          </c:cat>
          <c:val>
            <c:numRef>
              <c:f>'Datos 4to trimestre'!$D$63:$D$65</c:f>
              <c:numCache>
                <c:formatCode>_-* #,##0_-;\-* #,##0_-;_-* "-"??_-;_-@_-</c:formatCode>
                <c:ptCount val="3"/>
                <c:pt idx="0">
                  <c:v>37800</c:v>
                </c:pt>
                <c:pt idx="1">
                  <c:v>150</c:v>
                </c:pt>
                <c:pt idx="2">
                  <c:v>4500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FFC-406D-80B1-85AA8841C0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8238144"/>
        <c:axId val="328250656"/>
        <c:axId val="0"/>
      </c:bar3DChart>
      <c:catAx>
        <c:axId val="328238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28250656"/>
        <c:crosses val="autoZero"/>
        <c:auto val="1"/>
        <c:lblAlgn val="ctr"/>
        <c:lblOffset val="100"/>
        <c:noMultiLvlLbl val="0"/>
      </c:catAx>
      <c:valAx>
        <c:axId val="328250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28238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223884514435697"/>
          <c:y val="0.88946704578594338"/>
          <c:w val="0.53941119860017495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00B0F0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Total Docentes Becados por Trimestre y Tipo de Programa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Periodo enero-diciembre 2021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9.4005327985687184E-2"/>
          <c:y val="0.18455846905255557"/>
          <c:w val="0.89850403531019296"/>
          <c:h val="0.377082039322420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'Anexo 3'!$C$27</c:f>
              <c:strCache>
                <c:ptCount val="1"/>
                <c:pt idx="0">
                  <c:v>Formación Inicial - Licenciaturas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'Anexo 3'!$D$25:$G$26</c:f>
              <c:multiLvlStrCache>
                <c:ptCount val="4"/>
                <c:lvl>
                  <c:pt idx="0">
                    <c:v>Ene./Marz.</c:v>
                  </c:pt>
                  <c:pt idx="1">
                    <c:v>Abr./Jun.</c:v>
                  </c:pt>
                  <c:pt idx="2">
                    <c:v>Jul./Sept.</c:v>
                  </c:pt>
                  <c:pt idx="3">
                    <c:v>Oct./Dic.</c:v>
                  </c:pt>
                </c:lvl>
                <c:lvl>
                  <c:pt idx="0">
                    <c:v>Becas otorgadas 2021</c:v>
                  </c:pt>
                </c:lvl>
              </c:multiLvlStrCache>
            </c:multiLvlStrRef>
          </c:cat>
          <c:val>
            <c:numRef>
              <c:f>'Anexo 3'!$D$27:$G$27</c:f>
              <c:numCache>
                <c:formatCode>_-* #,##0_-;\-* #,##0_-;_-* "-"??_-;_-@_-</c:formatCode>
                <c:ptCount val="4"/>
                <c:pt idx="0">
                  <c:v>306</c:v>
                </c:pt>
                <c:pt idx="1">
                  <c:v>0</c:v>
                </c:pt>
                <c:pt idx="2">
                  <c:v>103</c:v>
                </c:pt>
                <c:pt idx="3">
                  <c:v>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EFC-4DBB-8D7A-BB0F4CD353F1}"/>
            </c:ext>
          </c:extLst>
        </c:ser>
        <c:ser>
          <c:idx val="1"/>
          <c:order val="1"/>
          <c:tx>
            <c:strRef>
              <c:f>'Anexo 3'!$C$28</c:f>
              <c:strCache>
                <c:ptCount val="1"/>
                <c:pt idx="0">
                  <c:v>Formación Cont.- Diplomados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'Anexo 3'!$D$25:$G$26</c:f>
              <c:multiLvlStrCache>
                <c:ptCount val="4"/>
                <c:lvl>
                  <c:pt idx="0">
                    <c:v>Ene./Marz.</c:v>
                  </c:pt>
                  <c:pt idx="1">
                    <c:v>Abr./Jun.</c:v>
                  </c:pt>
                  <c:pt idx="2">
                    <c:v>Jul./Sept.</c:v>
                  </c:pt>
                  <c:pt idx="3">
                    <c:v>Oct./Dic.</c:v>
                  </c:pt>
                </c:lvl>
                <c:lvl>
                  <c:pt idx="0">
                    <c:v>Becas otorgadas 2021</c:v>
                  </c:pt>
                </c:lvl>
              </c:multiLvlStrCache>
            </c:multiLvlStrRef>
          </c:cat>
          <c:val>
            <c:numRef>
              <c:f>'Anexo 3'!$D$28:$G$28</c:f>
              <c:numCache>
                <c:formatCode>_-* #,##0_-;\-* #,##0_-;_-* "-"??_-;_-@_-</c:formatCode>
                <c:ptCount val="4"/>
                <c:pt idx="0">
                  <c:v>460</c:v>
                </c:pt>
                <c:pt idx="1">
                  <c:v>12743</c:v>
                </c:pt>
                <c:pt idx="2">
                  <c:v>12973</c:v>
                </c:pt>
                <c:pt idx="3">
                  <c:v>8991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EFC-4DBB-8D7A-BB0F4CD353F1}"/>
            </c:ext>
          </c:extLst>
        </c:ser>
        <c:ser>
          <c:idx val="2"/>
          <c:order val="2"/>
          <c:tx>
            <c:strRef>
              <c:f>'Anexo 3'!$C$29</c:f>
              <c:strCache>
                <c:ptCount val="1"/>
                <c:pt idx="0">
                  <c:v>Formación Cont.- Talleres, congresos, cursos y seminarios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'Anexo 3'!$D$25:$G$26</c:f>
              <c:multiLvlStrCache>
                <c:ptCount val="4"/>
                <c:lvl>
                  <c:pt idx="0">
                    <c:v>Ene./Marz.</c:v>
                  </c:pt>
                  <c:pt idx="1">
                    <c:v>Abr./Jun.</c:v>
                  </c:pt>
                  <c:pt idx="2">
                    <c:v>Jul./Sept.</c:v>
                  </c:pt>
                  <c:pt idx="3">
                    <c:v>Oct./Dic.</c:v>
                  </c:pt>
                </c:lvl>
                <c:lvl>
                  <c:pt idx="0">
                    <c:v>Becas otorgadas 2021</c:v>
                  </c:pt>
                </c:lvl>
              </c:multiLvlStrCache>
            </c:multiLvlStrRef>
          </c:cat>
          <c:val>
            <c:numRef>
              <c:f>'Anexo 3'!$D$29:$G$29</c:f>
              <c:numCache>
                <c:formatCode>_-* #,##0_-;\-* #,##0_-;_-* "-"??_-;_-@_-</c:formatCode>
                <c:ptCount val="4"/>
                <c:pt idx="0">
                  <c:v>2300</c:v>
                </c:pt>
                <c:pt idx="1">
                  <c:v>8866</c:v>
                </c:pt>
                <c:pt idx="2">
                  <c:v>2393</c:v>
                </c:pt>
                <c:pt idx="3">
                  <c:v>21863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EFC-4DBB-8D7A-BB0F4CD353F1}"/>
            </c:ext>
          </c:extLst>
        </c:ser>
        <c:ser>
          <c:idx val="3"/>
          <c:order val="3"/>
          <c:tx>
            <c:strRef>
              <c:f>'Anexo 3'!$C$30</c:f>
              <c:strCache>
                <c:ptCount val="1"/>
                <c:pt idx="0">
                  <c:v>Formación Cont.- EFCCE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'Anexo 3'!$D$25:$G$26</c:f>
              <c:multiLvlStrCache>
                <c:ptCount val="4"/>
                <c:lvl>
                  <c:pt idx="0">
                    <c:v>Ene./Marz.</c:v>
                  </c:pt>
                  <c:pt idx="1">
                    <c:v>Abr./Jun.</c:v>
                  </c:pt>
                  <c:pt idx="2">
                    <c:v>Jul./Sept.</c:v>
                  </c:pt>
                  <c:pt idx="3">
                    <c:v>Oct./Dic.</c:v>
                  </c:pt>
                </c:lvl>
                <c:lvl>
                  <c:pt idx="0">
                    <c:v>Becas otorgadas 2021</c:v>
                  </c:pt>
                </c:lvl>
              </c:multiLvlStrCache>
            </c:multiLvlStrRef>
          </c:cat>
          <c:val>
            <c:numRef>
              <c:f>'Anexo 3'!$D$30:$G$30</c:f>
              <c:numCache>
                <c:formatCode>_-* #,##0_-;\-* #,##0_-;_-* "-"??_-;_-@_-</c:formatCode>
                <c:ptCount val="4"/>
                <c:pt idx="0">
                  <c:v>0</c:v>
                </c:pt>
                <c:pt idx="1">
                  <c:v>412</c:v>
                </c:pt>
                <c:pt idx="2">
                  <c:v>80</c:v>
                </c:pt>
                <c:pt idx="3">
                  <c:v>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EFC-4DBB-8D7A-BB0F4CD353F1}"/>
            </c:ext>
          </c:extLst>
        </c:ser>
        <c:ser>
          <c:idx val="4"/>
          <c:order val="4"/>
          <c:tx>
            <c:strRef>
              <c:f>'Anexo 3'!$C$31</c:f>
              <c:strCache>
                <c:ptCount val="1"/>
                <c:pt idx="0">
                  <c:v>Posgrado - Especialidades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'Anexo 3'!$D$25:$G$26</c:f>
              <c:multiLvlStrCache>
                <c:ptCount val="4"/>
                <c:lvl>
                  <c:pt idx="0">
                    <c:v>Ene./Marz.</c:v>
                  </c:pt>
                  <c:pt idx="1">
                    <c:v>Abr./Jun.</c:v>
                  </c:pt>
                  <c:pt idx="2">
                    <c:v>Jul./Sept.</c:v>
                  </c:pt>
                  <c:pt idx="3">
                    <c:v>Oct./Dic.</c:v>
                  </c:pt>
                </c:lvl>
                <c:lvl>
                  <c:pt idx="0">
                    <c:v>Becas otorgadas 2021</c:v>
                  </c:pt>
                </c:lvl>
              </c:multiLvlStrCache>
            </c:multiLvlStrRef>
          </c:cat>
          <c:val>
            <c:numRef>
              <c:f>'Anexo 3'!$D$31:$G$31</c:f>
              <c:numCache>
                <c:formatCode>_-* #,##0_-;\-* #,##0_-;_-* "-"??_-;_-@_-</c:formatCode>
                <c:ptCount val="4"/>
                <c:pt idx="0">
                  <c:v>390</c:v>
                </c:pt>
                <c:pt idx="1">
                  <c:v>169</c:v>
                </c:pt>
                <c:pt idx="2">
                  <c:v>92</c:v>
                </c:pt>
                <c:pt idx="3">
                  <c:v>170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EFC-4DBB-8D7A-BB0F4CD353F1}"/>
            </c:ext>
          </c:extLst>
        </c:ser>
        <c:ser>
          <c:idx val="5"/>
          <c:order val="5"/>
          <c:tx>
            <c:strRef>
              <c:f>'Anexo 3'!$C$32</c:f>
              <c:strCache>
                <c:ptCount val="1"/>
                <c:pt idx="0">
                  <c:v>Posgrado - Maestrías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'Anexo 3'!$D$25:$G$26</c:f>
              <c:multiLvlStrCache>
                <c:ptCount val="4"/>
                <c:lvl>
                  <c:pt idx="0">
                    <c:v>Ene./Marz.</c:v>
                  </c:pt>
                  <c:pt idx="1">
                    <c:v>Abr./Jun.</c:v>
                  </c:pt>
                  <c:pt idx="2">
                    <c:v>Jul./Sept.</c:v>
                  </c:pt>
                  <c:pt idx="3">
                    <c:v>Oct./Dic.</c:v>
                  </c:pt>
                </c:lvl>
                <c:lvl>
                  <c:pt idx="0">
                    <c:v>Becas otorgadas 2021</c:v>
                  </c:pt>
                </c:lvl>
              </c:multiLvlStrCache>
            </c:multiLvlStrRef>
          </c:cat>
          <c:val>
            <c:numRef>
              <c:f>'Anexo 3'!$D$32:$G$32</c:f>
              <c:numCache>
                <c:formatCode>_-* #,##0_-;\-* #,##0_-;_-* "-"??_-;_-@_-</c:formatCode>
                <c:ptCount val="4"/>
                <c:pt idx="0">
                  <c:v>0</c:v>
                </c:pt>
                <c:pt idx="1">
                  <c:v>278</c:v>
                </c:pt>
                <c:pt idx="2">
                  <c:v>968</c:v>
                </c:pt>
                <c:pt idx="3">
                  <c:v>271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5EFC-4DBB-8D7A-BB0F4CD353F1}"/>
            </c:ext>
          </c:extLst>
        </c:ser>
        <c:ser>
          <c:idx val="6"/>
          <c:order val="6"/>
          <c:tx>
            <c:strRef>
              <c:f>'Anexo 3'!$C$33</c:f>
              <c:strCache>
                <c:ptCount val="1"/>
                <c:pt idx="0">
                  <c:v>Posgrado - Doctorados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'Anexo 3'!$D$25:$G$26</c:f>
              <c:multiLvlStrCache>
                <c:ptCount val="4"/>
                <c:lvl>
                  <c:pt idx="0">
                    <c:v>Ene./Marz.</c:v>
                  </c:pt>
                  <c:pt idx="1">
                    <c:v>Abr./Jun.</c:v>
                  </c:pt>
                  <c:pt idx="2">
                    <c:v>Jul./Sept.</c:v>
                  </c:pt>
                  <c:pt idx="3">
                    <c:v>Oct./Dic.</c:v>
                  </c:pt>
                </c:lvl>
                <c:lvl>
                  <c:pt idx="0">
                    <c:v>Becas otorgadas 2021</c:v>
                  </c:pt>
                </c:lvl>
              </c:multiLvlStrCache>
            </c:multiLvlStrRef>
          </c:cat>
          <c:val>
            <c:numRef>
              <c:f>'Anexo 3'!$D$33:$G$33</c:f>
              <c:numCache>
                <c:formatCode>_-* #,##0_-;\-* #,##0_-;_-* "-"??_-;_-@_-</c:formatCode>
                <c:ptCount val="4"/>
                <c:pt idx="0">
                  <c:v>0</c:v>
                </c:pt>
                <c:pt idx="1">
                  <c:v>35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5EFC-4DBB-8D7A-BB0F4CD35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8235424"/>
        <c:axId val="328235968"/>
      </c:barChart>
      <c:catAx>
        <c:axId val="32823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28235968"/>
        <c:crosses val="autoZero"/>
        <c:auto val="1"/>
        <c:lblAlgn val="ctr"/>
        <c:lblOffset val="100"/>
        <c:noMultiLvlLbl val="0"/>
      </c:catAx>
      <c:valAx>
        <c:axId val="328235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28235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269140086302766E-3"/>
          <c:y val="0.66910251890155525"/>
          <c:w val="0.71269082937666495"/>
          <c:h val="0.248418537235084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/>
              <a:t> </a:t>
            </a:r>
            <a:r>
              <a:rPr lang="en-US" sz="1000" b="1">
                <a:solidFill>
                  <a:sysClr val="windowText" lastClr="000000"/>
                </a:solidFill>
              </a:rPr>
              <a:t>Total Docentes Becados por Trimestre </a:t>
            </a:r>
            <a:endParaRPr lang="es-DO" sz="1000" b="1">
              <a:solidFill>
                <a:sysClr val="windowText" lastClr="000000"/>
              </a:solidFill>
            </a:endParaRPr>
          </a:p>
          <a:p>
            <a:pPr>
              <a:defRPr/>
            </a:pPr>
            <a:r>
              <a:rPr lang="en-US" sz="1000" b="1">
                <a:solidFill>
                  <a:sysClr val="windowText" lastClr="000000"/>
                </a:solidFill>
              </a:rPr>
              <a:t>Periodo enero-diciembre 2021</a:t>
            </a:r>
            <a:endParaRPr lang="es-DO" sz="1000" b="1">
              <a:solidFill>
                <a:sysClr val="windowText" lastClr="000000"/>
              </a:solidFill>
            </a:endParaRP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'Anexo 3'!$C$45</c:f>
              <c:strCache>
                <c:ptCount val="1"/>
                <c:pt idx="0">
                  <c:v> Becas Otorgadas</c:v>
                </c:pt>
              </c:strCache>
            </c:strRef>
          </c:tx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dLbl>
              <c:idx val="0"/>
              <c:layout>
                <c:manualLayout>
                  <c:x val="-2.7777777777777779E-3"/>
                  <c:y val="7.08898366870807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C80-4671-AA3D-C2AA2B0ADF5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'Anexo 3'!$D$44:$G$44</c:f>
              <c:strCache>
                <c:ptCount val="4"/>
                <c:pt idx="0">
                  <c:v>Ene./Marz.</c:v>
                </c:pt>
                <c:pt idx="1">
                  <c:v>Abr./Jun.</c:v>
                </c:pt>
                <c:pt idx="2">
                  <c:v>Jul./Sept.</c:v>
                </c:pt>
                <c:pt idx="3">
                  <c:v>Oct./Dic.</c:v>
                </c:pt>
              </c:strCache>
            </c:strRef>
          </c:cat>
          <c:val>
            <c:numRef>
              <c:f>'Anexo 3'!$D$45:$G$45</c:f>
              <c:numCache>
                <c:formatCode>#,##0</c:formatCode>
                <c:ptCount val="4"/>
                <c:pt idx="0">
                  <c:v>3456</c:v>
                </c:pt>
                <c:pt idx="1">
                  <c:v>22503</c:v>
                </c:pt>
                <c:pt idx="2">
                  <c:v>16609</c:v>
                </c:pt>
                <c:pt idx="3">
                  <c:v>31367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80-4671-AA3D-C2AA2B0ADF5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328244128"/>
        <c:axId val="328238688"/>
      </c:barChart>
      <c:catAx>
        <c:axId val="328244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s-DO"/>
          </a:p>
        </c:txPr>
        <c:crossAx val="328238688"/>
        <c:crosses val="autoZero"/>
        <c:auto val="1"/>
        <c:lblAlgn val="ctr"/>
        <c:lblOffset val="100"/>
        <c:noMultiLvlLbl val="0"/>
      </c:catAx>
      <c:valAx>
        <c:axId val="328238688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328244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100" baseline="0">
                <a:solidFill>
                  <a:sysClr val="windowText" lastClr="000000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000"/>
              <a:t>% Docentes Becados por Programa de Formación </a:t>
            </a:r>
            <a:r>
              <a:rPr lang="en-US" sz="1000" b="1" i="0" u="none" strike="noStrike" baseline="0">
                <a:effectLst/>
              </a:rPr>
              <a:t>vs  Meta establecida 2021,</a:t>
            </a:r>
          </a:p>
          <a:p>
            <a:pPr>
              <a:defRPr sz="1000"/>
            </a:pPr>
            <a:r>
              <a:rPr lang="en-US" sz="1000" b="1" i="0" u="none" strike="noStrike" baseline="0">
                <a:effectLst/>
              </a:rPr>
              <a:t>periodo Agosto 2020 -diciembre 2021  </a:t>
            </a:r>
            <a:endParaRPr lang="en-US" sz="1000"/>
          </a:p>
        </c:rich>
      </c:tx>
      <c:layout>
        <c:manualLayout>
          <c:xMode val="edge"/>
          <c:yMode val="edge"/>
          <c:x val="0.1730272301570244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100" baseline="0">
              <a:solidFill>
                <a:sysClr val="windowText" lastClr="000000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2.5330754251252089E-2"/>
          <c:y val="0.2156446448696468"/>
          <c:w val="0.96474358974358976"/>
          <c:h val="0.642235819659390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'Anexo 4'!$D$24</c:f>
              <c:strCache>
                <c:ptCount val="1"/>
                <c:pt idx="0">
                  <c:v>% Logrado vs Meta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1"/>
            <c:invertIfNegative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C6D-468A-9749-8238F05497F7}"/>
              </c:ext>
            </c:extLst>
          </c:dPt>
          <c:dPt>
            <c:idx val="2"/>
            <c:invertIfNegative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C6D-468A-9749-8238F05497F7}"/>
              </c:ext>
            </c:extLst>
          </c:dPt>
          <c:dPt>
            <c:idx val="3"/>
            <c:invertIfNegative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C6D-468A-9749-8238F05497F7}"/>
              </c:ext>
            </c:extLst>
          </c:dPt>
          <c:dPt>
            <c:idx val="4"/>
            <c:invertIfNegative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C6D-468A-9749-8238F05497F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'Anexo 4'!$C$25:$C$29</c:f>
              <c:strCache>
                <c:ptCount val="5"/>
                <c:pt idx="1">
                  <c:v>Programa Formación Inicial</c:v>
                </c:pt>
                <c:pt idx="2">
                  <c:v>Posgrado</c:v>
                </c:pt>
                <c:pt idx="3">
                  <c:v>Diplomados y Talleres, congresos, cursos y seminarios</c:v>
                </c:pt>
                <c:pt idx="4">
                  <c:v>EFCCE</c:v>
                </c:pt>
              </c:strCache>
            </c:strRef>
          </c:cat>
          <c:val>
            <c:numRef>
              <c:f>'Anexo 4'!$D$25:$D$29</c:f>
              <c:numCache>
                <c:formatCode>0%</c:formatCode>
                <c:ptCount val="5"/>
                <c:pt idx="1">
                  <c:v>0.92714285714285716</c:v>
                </c:pt>
                <c:pt idx="2">
                  <c:v>1.4381390593047034</c:v>
                </c:pt>
                <c:pt idx="3">
                  <c:v>1.066336499321574</c:v>
                </c:pt>
                <c:pt idx="4">
                  <c:v>0.88666666666666671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F45-4BB0-A032-01071405A1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28237600"/>
        <c:axId val="328239776"/>
      </c:barChart>
      <c:valAx>
        <c:axId val="328239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28237600"/>
        <c:crosses val="autoZero"/>
        <c:crossBetween val="between"/>
      </c:valAx>
      <c:catAx>
        <c:axId val="3282376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282397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>
        <a:lumMod val="95000"/>
      </a:schemeClr>
    </a:solidFill>
    <a:ln>
      <a:solidFill>
        <a:schemeClr val="accent1"/>
      </a:solidFill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Posgrado  - Especialidad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Docentes Becados según Área Formativa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Periodo octubre-diciembre  2021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14270602415110317"/>
          <c:y val="1.8306631757537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4388760228500855E-2"/>
          <c:y val="0.31372274838045977"/>
          <c:w val="0.78240253080947664"/>
          <c:h val="0.54664653556873644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'Datos 4to trimestre'!$B$182:$B$184</c:f>
              <c:strCache>
                <c:ptCount val="3"/>
                <c:pt idx="0">
                  <c:v>Genero y Politica de Igualdad</c:v>
                </c:pt>
                <c:pt idx="1">
                  <c:v>Educación Inclusiva para estudiantes con Discapacidad</c:v>
                </c:pt>
                <c:pt idx="2">
                  <c:v>Especialidad en Gestión de Centro Educativo</c:v>
                </c:pt>
              </c:strCache>
            </c:strRef>
          </c:cat>
          <c:val>
            <c:numRef>
              <c:f>'Datos 4to trimestre'!$C$182:$C$184</c:f>
              <c:numCache>
                <c:formatCode>General</c:formatCode>
                <c:ptCount val="3"/>
                <c:pt idx="0">
                  <c:v>40</c:v>
                </c:pt>
                <c:pt idx="1">
                  <c:v>50</c:v>
                </c:pt>
                <c:pt idx="2">
                  <c:v>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D59-43F9-9AE1-F35D301F12FF}"/>
            </c:ext>
          </c:extLst>
        </c:ser>
        <c:ser>
          <c:idx val="1"/>
          <c:order val="1"/>
          <c:spPr>
            <a:solidFill>
              <a:schemeClr val="bg1"/>
            </a:solidFill>
            <a:ln>
              <a:noFill/>
            </a:ln>
            <a:effectLst/>
            <a:sp3d/>
          </c:spPr>
          <c:invertIfNegative val="0"/>
          <c:cat>
            <c:strRef>
              <c:f>'Datos 4to trimestre'!$B$182:$B$184</c:f>
              <c:strCache>
                <c:ptCount val="3"/>
                <c:pt idx="0">
                  <c:v>Genero y Politica de Igualdad</c:v>
                </c:pt>
                <c:pt idx="1">
                  <c:v>Educación Inclusiva para estudiantes con Discapacidad</c:v>
                </c:pt>
                <c:pt idx="2">
                  <c:v>Especialidad en Gestión de Centro Educativo</c:v>
                </c:pt>
              </c:strCache>
            </c:strRef>
          </c:cat>
          <c:val>
            <c:numRef>
              <c:f>'Datos 4to trimestre'!$D$182:$D$184</c:f>
              <c:numCache>
                <c:formatCode>0.0%</c:formatCode>
                <c:ptCount val="3"/>
                <c:pt idx="0">
                  <c:v>0.23529411764705882</c:v>
                </c:pt>
                <c:pt idx="1">
                  <c:v>0.29411764705882354</c:v>
                </c:pt>
                <c:pt idx="2">
                  <c:v>0.47058823529411764</c:v>
                </c:pt>
              </c:numCache>
            </c:numRef>
          </c:val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1-4900-4D7C-B2D5-DF58F4E16F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1527824"/>
        <c:axId val="371525648"/>
        <c:axId val="0"/>
      </c:bar3DChart>
      <c:valAx>
        <c:axId val="371525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71527824"/>
        <c:crosses val="autoZero"/>
        <c:crossBetween val="between"/>
      </c:valAx>
      <c:catAx>
        <c:axId val="371527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715256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  <a:latin typeface="+mj-lt"/>
              </a:rPr>
              <a:t>% Docentes Becados por Programa de Formación vs Meta del cuatrienio 2021-2024</a:t>
            </a:r>
            <a:endParaRPr lang="es-DO" sz="1000" b="1">
              <a:solidFill>
                <a:sysClr val="windowText" lastClr="000000"/>
              </a:solidFill>
              <a:effectLst/>
              <a:latin typeface="+mj-lt"/>
            </a:endParaRPr>
          </a:p>
          <a:p>
            <a:pPr>
              <a:defRPr sz="1000" b="1"/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  <a:latin typeface="+mj-lt"/>
              </a:rPr>
              <a:t>Datos del periodo agosto 2020 -diciembre 2021  </a:t>
            </a:r>
            <a:endParaRPr lang="es-DO" sz="1000" b="1">
              <a:solidFill>
                <a:sysClr val="windowText" lastClr="000000"/>
              </a:solidFill>
              <a:effectLst/>
              <a:latin typeface="+mj-lt"/>
            </a:endParaRPr>
          </a:p>
          <a:p>
            <a:pPr>
              <a:defRPr sz="1000" b="1"/>
            </a:pPr>
            <a:endParaRPr lang="en-US" sz="10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'Anexo 4'!$Q$7</c:f>
              <c:strCache>
                <c:ptCount val="1"/>
                <c:pt idx="0">
                  <c:v>% Logrado vs Meta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'Anexo 4'!$P$8:$P$18</c15:sqref>
                  </c15:fullRef>
                </c:ext>
              </c:extLst>
              <c:f>('Anexo 4'!$P$10,'Anexo 4'!$P$12:$P$14,'Anexo 4'!$P$16:$P$18)</c:f>
              <c:strCache>
                <c:ptCount val="7"/>
                <c:pt idx="0">
                  <c:v>Licenciaturas</c:v>
                </c:pt>
                <c:pt idx="1">
                  <c:v>Diplomados</c:v>
                </c:pt>
                <c:pt idx="2">
                  <c:v>Talleres, congresos, cursos y seminarios</c:v>
                </c:pt>
                <c:pt idx="3">
                  <c:v>EFCCE</c:v>
                </c:pt>
                <c:pt idx="4">
                  <c:v>Especialidades</c:v>
                </c:pt>
                <c:pt idx="5">
                  <c:v>Maestrías</c:v>
                </c:pt>
                <c:pt idx="6">
                  <c:v>Doctorados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'Anexo 4'!$Q$8:$Q$18</c15:sqref>
                  </c15:fullRef>
                </c:ext>
              </c:extLst>
              <c:f>('Anexo 4'!$Q$10,'Anexo 4'!$Q$12:$Q$14,'Anexo 4'!$Q$16:$Q$18)</c:f>
              <c:numCache>
                <c:formatCode>General</c:formatCode>
                <c:ptCount val="7"/>
                <c:pt idx="0" formatCode="0.0%">
                  <c:v>0.17540540540540542</c:v>
                </c:pt>
                <c:pt idx="1" formatCode="0.0%">
                  <c:v>0.11070746119241824</c:v>
                </c:pt>
                <c:pt idx="2" formatCode="0.0%">
                  <c:v>0.13669461085384549</c:v>
                </c:pt>
                <c:pt idx="3" formatCode="0.0%">
                  <c:v>3.1666666666666669E-2</c:v>
                </c:pt>
                <c:pt idx="4" formatCode="0.0%">
                  <c:v>0.14652567975830816</c:v>
                </c:pt>
                <c:pt idx="5" formatCode="0.0%">
                  <c:v>0.17627236811526842</c:v>
                </c:pt>
                <c:pt idx="6" formatCode="0.00%">
                  <c:v>4.066930048803161E-3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B6A-4F87-A63B-7F93AC591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28239232"/>
        <c:axId val="328236512"/>
      </c:barChart>
      <c:catAx>
        <c:axId val="328239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28236512"/>
        <c:crosses val="autoZero"/>
        <c:auto val="1"/>
        <c:lblAlgn val="ctr"/>
        <c:lblOffset val="100"/>
        <c:noMultiLvlLbl val="0"/>
      </c:catAx>
      <c:valAx>
        <c:axId val="32823651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28239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100" baseline="0">
                <a:solidFill>
                  <a:sysClr val="windowText" lastClr="000000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000"/>
              <a:t>% Docentes Becados por Programa de Formación </a:t>
            </a:r>
            <a:r>
              <a:rPr lang="en-US" sz="1000" b="1" i="0" u="none" strike="noStrike" baseline="0">
                <a:effectLst/>
              </a:rPr>
              <a:t>vs  Meta establecida 2021,</a:t>
            </a:r>
          </a:p>
          <a:p>
            <a:pPr>
              <a:defRPr sz="1000"/>
            </a:pPr>
            <a:r>
              <a:rPr lang="en-US" sz="1000" b="1" i="0" u="none" strike="noStrike" baseline="0">
                <a:effectLst/>
              </a:rPr>
              <a:t>periodo enero-diciembre 2021  </a:t>
            </a:r>
            <a:endParaRPr lang="en-US" sz="1000"/>
          </a:p>
        </c:rich>
      </c:tx>
      <c:layout>
        <c:manualLayout>
          <c:xMode val="edge"/>
          <c:yMode val="edge"/>
          <c:x val="0.1730272301570244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100" baseline="0">
              <a:solidFill>
                <a:sysClr val="windowText" lastClr="000000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2.5330754251252089E-2"/>
          <c:y val="0.2156446448696468"/>
          <c:w val="0.96474358974358976"/>
          <c:h val="0.642235819659390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'Anexo 4'!$D$38</c:f>
              <c:strCache>
                <c:ptCount val="1"/>
                <c:pt idx="0">
                  <c:v>% Logrado vs Meta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'Anexo 4'!$C$39:$C$43</c:f>
              <c:strCache>
                <c:ptCount val="5"/>
                <c:pt idx="1">
                  <c:v>Programa Formación Inicial</c:v>
                </c:pt>
                <c:pt idx="2">
                  <c:v>Posgrado</c:v>
                </c:pt>
                <c:pt idx="3">
                  <c:v>Diplomados y Talleres, congresos, cursos y seminarios</c:v>
                </c:pt>
                <c:pt idx="4">
                  <c:v>EFCCE</c:v>
                </c:pt>
              </c:strCache>
            </c:strRef>
          </c:cat>
          <c:val>
            <c:numRef>
              <c:f>'Anexo 4'!$D$39:$D$43</c:f>
              <c:numCache>
                <c:formatCode>0%</c:formatCode>
                <c:ptCount val="5"/>
                <c:pt idx="1">
                  <c:v>0.63</c:v>
                </c:pt>
                <c:pt idx="2">
                  <c:v>1.2131901840490797</c:v>
                </c:pt>
                <c:pt idx="3">
                  <c:v>0.95778833107191319</c:v>
                </c:pt>
                <c:pt idx="4">
                  <c:v>0.88666666666666671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65E-437F-A3A5-B50FE96444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28240320"/>
        <c:axId val="328237056"/>
      </c:barChart>
      <c:valAx>
        <c:axId val="328237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28240320"/>
        <c:crosses val="autoZero"/>
        <c:crossBetween val="between"/>
      </c:valAx>
      <c:catAx>
        <c:axId val="3282403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282370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>
        <a:lumMod val="95000"/>
      </a:schemeClr>
    </a:solidFill>
    <a:ln>
      <a:solidFill>
        <a:schemeClr val="accent1"/>
      </a:solidFill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bg2">
                    <a:lumMod val="1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u="none" strike="noStrike" baseline="0">
                <a:effectLst/>
              </a:rPr>
              <a:t>Programas de Formación y Capacitación Profesional</a:t>
            </a:r>
          </a:p>
          <a:p>
            <a:pPr>
              <a:defRPr sz="1000" b="1">
                <a:solidFill>
                  <a:schemeClr val="bg2">
                    <a:lumMod val="10000"/>
                  </a:schemeClr>
                </a:solidFill>
              </a:defRPr>
            </a:pPr>
            <a:r>
              <a:rPr lang="en-US" sz="1000" b="1" i="0" baseline="0">
                <a:solidFill>
                  <a:schemeClr val="bg2">
                    <a:lumMod val="10000"/>
                  </a:schemeClr>
                </a:solidFill>
                <a:effectLst/>
              </a:rPr>
              <a:t>% Docentes Becados vs Personal Docente del Minerd por Regional</a:t>
            </a:r>
            <a:endParaRPr lang="es-DO" sz="1000" b="1">
              <a:solidFill>
                <a:schemeClr val="bg2">
                  <a:lumMod val="10000"/>
                </a:schemeClr>
              </a:solidFill>
              <a:effectLst/>
            </a:endParaRPr>
          </a:p>
          <a:p>
            <a:pPr>
              <a:defRPr sz="1000" b="1">
                <a:solidFill>
                  <a:schemeClr val="bg2">
                    <a:lumMod val="10000"/>
                  </a:schemeClr>
                </a:solidFill>
              </a:defRPr>
            </a:pPr>
            <a:r>
              <a:rPr lang="en-US" sz="1000" b="1" i="0" baseline="0">
                <a:solidFill>
                  <a:schemeClr val="bg2">
                    <a:lumMod val="10000"/>
                  </a:schemeClr>
                </a:solidFill>
                <a:effectLst/>
              </a:rPr>
              <a:t>Periodo enero-diciembre 2021</a:t>
            </a:r>
            <a:endParaRPr lang="es-DO" sz="1000" b="1">
              <a:solidFill>
                <a:schemeClr val="bg2">
                  <a:lumMod val="10000"/>
                </a:schemeClr>
              </a:solidFill>
            </a:endParaRPr>
          </a:p>
        </c:rich>
      </c:tx>
      <c:layout>
        <c:manualLayout>
          <c:xMode val="edge"/>
          <c:yMode val="edge"/>
          <c:x val="0.19932773403324586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bg2">
                  <a:lumMod val="10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1"/>
          <c:order val="2"/>
          <c:spPr>
            <a:solidFill>
              <a:srgbClr val="00B0F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'Enero-Dic 2021'!$B$41:$B$58</c:f>
              <c:strCache>
                <c:ptCount val="18"/>
                <c:pt idx="0">
                  <c:v>01 BARAHONA</c:v>
                </c:pt>
                <c:pt idx="1">
                  <c:v>02 SAN JUAN DE LA MAGUANA</c:v>
                </c:pt>
                <c:pt idx="2">
                  <c:v>03 AZUA</c:v>
                </c:pt>
                <c:pt idx="3">
                  <c:v>04 SAN CRISTOBAL</c:v>
                </c:pt>
                <c:pt idx="4">
                  <c:v>05 SAN PEDRO DE MACORIS</c:v>
                </c:pt>
                <c:pt idx="5">
                  <c:v>06 LA VEGA</c:v>
                </c:pt>
                <c:pt idx="6">
                  <c:v>07 SAN FRANCISCO DE MACORIS</c:v>
                </c:pt>
                <c:pt idx="7">
                  <c:v>08 SANTIAGO</c:v>
                </c:pt>
                <c:pt idx="8">
                  <c:v>09 MAO</c:v>
                </c:pt>
                <c:pt idx="9">
                  <c:v>10 SANTO DOMINGO</c:v>
                </c:pt>
                <c:pt idx="10">
                  <c:v>11 PUERTO PLATA</c:v>
                </c:pt>
                <c:pt idx="11">
                  <c:v>12 HIGUEY</c:v>
                </c:pt>
                <c:pt idx="12">
                  <c:v>13 MONTE CRISTI</c:v>
                </c:pt>
                <c:pt idx="13">
                  <c:v>14 NAGUA</c:v>
                </c:pt>
                <c:pt idx="14">
                  <c:v>15 SANTO DOMINGO</c:v>
                </c:pt>
                <c:pt idx="15">
                  <c:v>16 COTUI</c:v>
                </c:pt>
                <c:pt idx="16">
                  <c:v>17 MONTE PLATA</c:v>
                </c:pt>
                <c:pt idx="17">
                  <c:v>18 BAHORUCO</c:v>
                </c:pt>
              </c:strCache>
            </c:strRef>
          </c:cat>
          <c:val>
            <c:numRef>
              <c:f>'Enero-Dic 2021'!$E$41:$E$58</c:f>
              <c:numCache>
                <c:formatCode>0%</c:formatCode>
                <c:ptCount val="18"/>
                <c:pt idx="0">
                  <c:v>0.79975801572897764</c:v>
                </c:pt>
                <c:pt idx="1">
                  <c:v>0.4320965417867435</c:v>
                </c:pt>
                <c:pt idx="2">
                  <c:v>0.9716925496363279</c:v>
                </c:pt>
                <c:pt idx="3">
                  <c:v>1.5275996872556685</c:v>
                </c:pt>
                <c:pt idx="4">
                  <c:v>0.5249262536873156</c:v>
                </c:pt>
                <c:pt idx="5">
                  <c:v>0.61309523809523814</c:v>
                </c:pt>
                <c:pt idx="6">
                  <c:v>0.48407426332822345</c:v>
                </c:pt>
                <c:pt idx="7">
                  <c:v>0.58660110633066997</c:v>
                </c:pt>
                <c:pt idx="8">
                  <c:v>0.65533179267084851</c:v>
                </c:pt>
                <c:pt idx="9">
                  <c:v>0.68020017757688267</c:v>
                </c:pt>
                <c:pt idx="10">
                  <c:v>0.75599765944997077</c:v>
                </c:pt>
                <c:pt idx="11">
                  <c:v>0.98610575067541495</c:v>
                </c:pt>
                <c:pt idx="12">
                  <c:v>1.0038503850385039</c:v>
                </c:pt>
                <c:pt idx="13">
                  <c:v>0.75224935732647813</c:v>
                </c:pt>
                <c:pt idx="14">
                  <c:v>0.993229871888345</c:v>
                </c:pt>
                <c:pt idx="15">
                  <c:v>0.50724106324472962</c:v>
                </c:pt>
                <c:pt idx="16">
                  <c:v>0.91219391540934947</c:v>
                </c:pt>
                <c:pt idx="17">
                  <c:v>0.71283783783783783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EB2-4861-8D4C-0A3EE6BD39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8241408"/>
        <c:axId val="328243040"/>
        <c:axId val="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2"/>
                <c:order val="0"/>
                <c:spPr>
                  <a:solidFill>
                    <a:schemeClr val="accent3"/>
                  </a:solidFill>
                  <a:ln>
                    <a:noFill/>
                  </a:ln>
                  <a:effectLst/>
                  <a:sp3d/>
                </c:spPr>
                <c:invertIfNegative val="0"/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'Enero-Dic 2021'!$B$41:$B$58</c15:sqref>
                        </c15:formulaRef>
                      </c:ext>
                    </c:extLst>
                    <c:strCache>
                      <c:ptCount val="18"/>
                      <c:pt idx="0">
                        <c:v>01 BARAHONA</c:v>
                      </c:pt>
                      <c:pt idx="1">
                        <c:v>02 SAN JUAN DE LA MAGUANA</c:v>
                      </c:pt>
                      <c:pt idx="2">
                        <c:v>03 AZUA</c:v>
                      </c:pt>
                      <c:pt idx="3">
                        <c:v>04 SAN CRISTOBAL</c:v>
                      </c:pt>
                      <c:pt idx="4">
                        <c:v>05 SAN PEDRO DE MACORIS</c:v>
                      </c:pt>
                      <c:pt idx="5">
                        <c:v>06 LA VEGA</c:v>
                      </c:pt>
                      <c:pt idx="6">
                        <c:v>07 SAN FRANCISCO DE MACORIS</c:v>
                      </c:pt>
                      <c:pt idx="7">
                        <c:v>08 SANTIAGO</c:v>
                      </c:pt>
                      <c:pt idx="8">
                        <c:v>09 MAO</c:v>
                      </c:pt>
                      <c:pt idx="9">
                        <c:v>10 SANTO DOMINGO</c:v>
                      </c:pt>
                      <c:pt idx="10">
                        <c:v>11 PUERTO PLATA</c:v>
                      </c:pt>
                      <c:pt idx="11">
                        <c:v>12 HIGUEY</c:v>
                      </c:pt>
                      <c:pt idx="12">
                        <c:v>13 MONTE CRISTI</c:v>
                      </c:pt>
                      <c:pt idx="13">
                        <c:v>14 NAGUA</c:v>
                      </c:pt>
                      <c:pt idx="14">
                        <c:v>15 SANTO DOMINGO</c:v>
                      </c:pt>
                      <c:pt idx="15">
                        <c:v>16 COTUI</c:v>
                      </c:pt>
                      <c:pt idx="16">
                        <c:v>17 MONTE PLATA</c:v>
                      </c:pt>
                      <c:pt idx="17">
                        <c:v>18 BAHORUCO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'Enero-Dic 2021'!$C$41:$C$58</c15:sqref>
                        </c15:formulaRef>
                      </c:ext>
                    </c:extLst>
                    <c:numCache>
                      <c:formatCode>#,##0</c:formatCode>
                      <c:ptCount val="18"/>
                      <c:pt idx="0">
                        <c:v>3306</c:v>
                      </c:pt>
                      <c:pt idx="1">
                        <c:v>5552</c:v>
                      </c:pt>
                      <c:pt idx="2">
                        <c:v>5087</c:v>
                      </c:pt>
                      <c:pt idx="3">
                        <c:v>6395</c:v>
                      </c:pt>
                      <c:pt idx="4">
                        <c:v>6780</c:v>
                      </c:pt>
                      <c:pt idx="5">
                        <c:v>7056</c:v>
                      </c:pt>
                      <c:pt idx="6">
                        <c:v>5871</c:v>
                      </c:pt>
                      <c:pt idx="7">
                        <c:v>8135</c:v>
                      </c:pt>
                      <c:pt idx="8">
                        <c:v>3029</c:v>
                      </c:pt>
                      <c:pt idx="9">
                        <c:v>12389</c:v>
                      </c:pt>
                      <c:pt idx="10">
                        <c:v>3418</c:v>
                      </c:pt>
                      <c:pt idx="11">
                        <c:v>2591</c:v>
                      </c:pt>
                      <c:pt idx="12">
                        <c:v>1818</c:v>
                      </c:pt>
                      <c:pt idx="13">
                        <c:v>3112</c:v>
                      </c:pt>
                      <c:pt idx="14">
                        <c:v>9601</c:v>
                      </c:pt>
                      <c:pt idx="15">
                        <c:v>5455</c:v>
                      </c:pt>
                      <c:pt idx="16">
                        <c:v>4043</c:v>
                      </c:pt>
                      <c:pt idx="17">
                        <c:v>2960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6EB2-4861-8D4C-0A3EE6BD3933}"/>
                  </c:ext>
                </c:extLst>
              </c15:ser>
            </c15:filteredBarSeries>
            <c15:filteredBarSeries>
              <c15:ser>
                <c:idx val="0"/>
                <c:order val="1"/>
                <c:spPr>
                  <a:solidFill>
                    <a:schemeClr val="accent1"/>
                  </a:solidFill>
                  <a:ln>
                    <a:noFill/>
                  </a:ln>
                  <a:effectLst/>
                  <a:sp3d/>
                </c:spPr>
                <c:invertIfNegative val="0"/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'Enero-Dic 2021'!$B$41:$B$58</c15:sqref>
                        </c15:formulaRef>
                      </c:ext>
                    </c:extLst>
                    <c:strCache>
                      <c:ptCount val="18"/>
                      <c:pt idx="0">
                        <c:v>01 BARAHONA</c:v>
                      </c:pt>
                      <c:pt idx="1">
                        <c:v>02 SAN JUAN DE LA MAGUANA</c:v>
                      </c:pt>
                      <c:pt idx="2">
                        <c:v>03 AZUA</c:v>
                      </c:pt>
                      <c:pt idx="3">
                        <c:v>04 SAN CRISTOBAL</c:v>
                      </c:pt>
                      <c:pt idx="4">
                        <c:v>05 SAN PEDRO DE MACORIS</c:v>
                      </c:pt>
                      <c:pt idx="5">
                        <c:v>06 LA VEGA</c:v>
                      </c:pt>
                      <c:pt idx="6">
                        <c:v>07 SAN FRANCISCO DE MACORIS</c:v>
                      </c:pt>
                      <c:pt idx="7">
                        <c:v>08 SANTIAGO</c:v>
                      </c:pt>
                      <c:pt idx="8">
                        <c:v>09 MAO</c:v>
                      </c:pt>
                      <c:pt idx="9">
                        <c:v>10 SANTO DOMINGO</c:v>
                      </c:pt>
                      <c:pt idx="10">
                        <c:v>11 PUERTO PLATA</c:v>
                      </c:pt>
                      <c:pt idx="11">
                        <c:v>12 HIGUEY</c:v>
                      </c:pt>
                      <c:pt idx="12">
                        <c:v>13 MONTE CRISTI</c:v>
                      </c:pt>
                      <c:pt idx="13">
                        <c:v>14 NAGUA</c:v>
                      </c:pt>
                      <c:pt idx="14">
                        <c:v>15 SANTO DOMINGO</c:v>
                      </c:pt>
                      <c:pt idx="15">
                        <c:v>16 COTUI</c:v>
                      </c:pt>
                      <c:pt idx="16">
                        <c:v>17 MONTE PLATA</c:v>
                      </c:pt>
                      <c:pt idx="17">
                        <c:v>18 BAHORUCO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'Enero-Dic 2021'!$D$41:$D$58</c15:sqref>
                        </c15:formulaRef>
                      </c:ext>
                    </c:extLst>
                    <c:numCache>
                      <c:formatCode>0</c:formatCode>
                      <c:ptCount val="18"/>
                      <c:pt idx="0">
                        <c:v>2644</c:v>
                      </c:pt>
                      <c:pt idx="1">
                        <c:v>2399</c:v>
                      </c:pt>
                      <c:pt idx="2">
                        <c:v>4943</c:v>
                      </c:pt>
                      <c:pt idx="3">
                        <c:v>9769</c:v>
                      </c:pt>
                      <c:pt idx="4">
                        <c:v>3559</c:v>
                      </c:pt>
                      <c:pt idx="5">
                        <c:v>4326</c:v>
                      </c:pt>
                      <c:pt idx="6">
                        <c:v>2842</c:v>
                      </c:pt>
                      <c:pt idx="7">
                        <c:v>4772</c:v>
                      </c:pt>
                      <c:pt idx="8">
                        <c:v>1985</c:v>
                      </c:pt>
                      <c:pt idx="9">
                        <c:v>8427</c:v>
                      </c:pt>
                      <c:pt idx="10">
                        <c:v>2584</c:v>
                      </c:pt>
                      <c:pt idx="11">
                        <c:v>2555</c:v>
                      </c:pt>
                      <c:pt idx="12">
                        <c:v>1825</c:v>
                      </c:pt>
                      <c:pt idx="13">
                        <c:v>2341</c:v>
                      </c:pt>
                      <c:pt idx="14">
                        <c:v>9536</c:v>
                      </c:pt>
                      <c:pt idx="15">
                        <c:v>2767</c:v>
                      </c:pt>
                      <c:pt idx="16">
                        <c:v>3688</c:v>
                      </c:pt>
                      <c:pt idx="17">
                        <c:v>2110</c:v>
                      </c:pt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2-6EB2-4861-8D4C-0A3EE6BD3933}"/>
                  </c:ext>
                </c:extLst>
              </c15:ser>
            </c15:filteredBarSeries>
          </c:ext>
        </c:extLst>
      </c:bar3DChart>
      <c:catAx>
        <c:axId val="328241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28243040"/>
        <c:crosses val="autoZero"/>
        <c:auto val="1"/>
        <c:lblAlgn val="ctr"/>
        <c:lblOffset val="100"/>
        <c:noMultiLvlLbl val="0"/>
      </c:catAx>
      <c:valAx>
        <c:axId val="328243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28241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Programas de Formación y Desarrollo Profesional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Total Docentes Becados vs Personal Docente del Minerd,</a:t>
            </a: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por Regional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Periodo enero-diciembre 2021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3926823663171135"/>
          <c:y val="0.28637439206821796"/>
          <c:w val="0.75554999831029701"/>
          <c:h val="0.3295162205524260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'Enero-Dic 2021'!$B$40</c:f>
              <c:strCache>
                <c:ptCount val="1"/>
                <c:pt idx="0">
                  <c:v>Total general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8612303290414354E-3"/>
                  <c:y val="-2.09973718565115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BF6-48B5-81F8-170C1E92216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7167381974248823E-2"/>
                  <c:y val="-3.77952693417208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BF6-48B5-81F8-170C1E92216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7167381974248823E-2"/>
                  <c:y val="-5.03936924556277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BF6-48B5-81F8-170C1E92216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'Enero-Dic 2021'!$C$38:$E$39</c:f>
              <c:multiLvlStrCache>
                <c:ptCount val="3"/>
                <c:lvl>
                  <c:pt idx="0">
                    <c:v>Personal Docente Enero 2021</c:v>
                  </c:pt>
                  <c:pt idx="1">
                    <c:v>Total de Becas Otorgadas, enero-sept 2021</c:v>
                  </c:pt>
                  <c:pt idx="2">
                    <c:v>% Docentes Becados</c:v>
                  </c:pt>
                </c:lvl>
                <c:lvl>
                  <c:pt idx="0">
                    <c:v>% Docentes Becados según Población de Docentes, por Regional</c:v>
                  </c:pt>
                </c:lvl>
              </c:multiLvlStrCache>
            </c:multiLvlStrRef>
          </c:cat>
          <c:val>
            <c:numRef>
              <c:f>'Enero-Dic 2021'!$C$40:$E$40</c:f>
              <c:numCache>
                <c:formatCode>#,##0</c:formatCode>
                <c:ptCount val="3"/>
                <c:pt idx="0">
                  <c:v>96598</c:v>
                </c:pt>
                <c:pt idx="1">
                  <c:v>73072</c:v>
                </c:pt>
                <c:pt idx="2" formatCode="0%">
                  <c:v>0.75645458498105556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BF6-48B5-81F8-170C1E9221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8241952"/>
        <c:axId val="328242496"/>
        <c:axId val="0"/>
      </c:bar3DChart>
      <c:catAx>
        <c:axId val="3282419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28242496"/>
        <c:crosses val="autoZero"/>
        <c:auto val="1"/>
        <c:lblAlgn val="ctr"/>
        <c:lblOffset val="100"/>
        <c:noMultiLvlLbl val="0"/>
      </c:catAx>
      <c:valAx>
        <c:axId val="328242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282419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Programas de Formación y Capacitación Profesional</a:t>
            </a:r>
            <a:endParaRPr lang="es-DO" sz="1000">
              <a:solidFill>
                <a:sysClr val="windowText" lastClr="000000"/>
              </a:solidFill>
              <a:effectLst/>
            </a:endParaRP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Total Docentes Becados por Programa y Regional</a:t>
            </a:r>
            <a:endParaRPr lang="es-DO" sz="1000">
              <a:solidFill>
                <a:sysClr val="windowText" lastClr="000000"/>
              </a:solidFill>
              <a:effectLst/>
            </a:endParaRP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Periodo enero-diciembre 2021</a:t>
            </a:r>
            <a:endParaRPr lang="es-DO" sz="10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cap="none" spc="2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10949781277340333"/>
          <c:y val="0.22767218752828308"/>
          <c:w val="0.85994663167104113"/>
          <c:h val="0.3703346456692914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'Enero-Dic 2021'!$S$5:$S$6</c:f>
              <c:strCache>
                <c:ptCount val="2"/>
                <c:pt idx="0">
                  <c:v>Becas Otorgadas por Programa periodo enero-diciembre 2021</c:v>
                </c:pt>
                <c:pt idx="1">
                  <c:v>Inicial</c:v>
                </c:pt>
              </c:strCache>
            </c:strRef>
          </c:tx>
          <c:spPr>
            <a:solidFill>
              <a:srgbClr val="FF0000"/>
            </a:soli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-1.2731334408019993E-17"/>
                  <c:y val="8.24317495944130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A50-4744-926A-9EDA0274E2C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'Enero-Dic 2021'!$R$7:$R$24</c:f>
              <c:strCache>
                <c:ptCount val="18"/>
                <c:pt idx="0">
                  <c:v>01 BARAHONA</c:v>
                </c:pt>
                <c:pt idx="1">
                  <c:v>02 SAN JUAN DE LA MAGUANA</c:v>
                </c:pt>
                <c:pt idx="2">
                  <c:v>03 AZUA</c:v>
                </c:pt>
                <c:pt idx="3">
                  <c:v>04 SAN CRISTOBAL</c:v>
                </c:pt>
                <c:pt idx="4">
                  <c:v>05 SAN PEDRO DE MACORIS</c:v>
                </c:pt>
                <c:pt idx="5">
                  <c:v>06 LA VEGA</c:v>
                </c:pt>
                <c:pt idx="6">
                  <c:v>07 SAN FRANCISCO DE MACORIS</c:v>
                </c:pt>
                <c:pt idx="7">
                  <c:v>08 SANTIAGO</c:v>
                </c:pt>
                <c:pt idx="8">
                  <c:v>09 MAO</c:v>
                </c:pt>
                <c:pt idx="9">
                  <c:v>10 SANTO DOMINGO</c:v>
                </c:pt>
                <c:pt idx="10">
                  <c:v>11 PUERTO PLATA</c:v>
                </c:pt>
                <c:pt idx="11">
                  <c:v>12 HIGUEY</c:v>
                </c:pt>
                <c:pt idx="12">
                  <c:v>13 MONTE CRISTI</c:v>
                </c:pt>
                <c:pt idx="13">
                  <c:v>14 NAGUA</c:v>
                </c:pt>
                <c:pt idx="14">
                  <c:v>15 SANTO DOMINGO</c:v>
                </c:pt>
                <c:pt idx="15">
                  <c:v>16 COTUI</c:v>
                </c:pt>
                <c:pt idx="16">
                  <c:v>17 MONTE PLATA</c:v>
                </c:pt>
                <c:pt idx="17">
                  <c:v>18 BAHORUCO</c:v>
                </c:pt>
              </c:strCache>
            </c:strRef>
          </c:cat>
          <c:val>
            <c:numRef>
              <c:f>'Enero-Dic 2021'!$S$7:$S$24</c:f>
              <c:numCache>
                <c:formatCode>General</c:formatCode>
                <c:ptCount val="18"/>
                <c:pt idx="0">
                  <c:v>77</c:v>
                </c:pt>
                <c:pt idx="1">
                  <c:v>0</c:v>
                </c:pt>
                <c:pt idx="2">
                  <c:v>1</c:v>
                </c:pt>
                <c:pt idx="3">
                  <c:v>23</c:v>
                </c:pt>
                <c:pt idx="4">
                  <c:v>27</c:v>
                </c:pt>
                <c:pt idx="5">
                  <c:v>12</c:v>
                </c:pt>
                <c:pt idx="6">
                  <c:v>35</c:v>
                </c:pt>
                <c:pt idx="7">
                  <c:v>23</c:v>
                </c:pt>
                <c:pt idx="8">
                  <c:v>6</c:v>
                </c:pt>
                <c:pt idx="9">
                  <c:v>55</c:v>
                </c:pt>
                <c:pt idx="10">
                  <c:v>1</c:v>
                </c:pt>
                <c:pt idx="11">
                  <c:v>1</c:v>
                </c:pt>
                <c:pt idx="12">
                  <c:v>21</c:v>
                </c:pt>
                <c:pt idx="13">
                  <c:v>2</c:v>
                </c:pt>
                <c:pt idx="14">
                  <c:v>113</c:v>
                </c:pt>
                <c:pt idx="15">
                  <c:v>26</c:v>
                </c:pt>
                <c:pt idx="16">
                  <c:v>3</c:v>
                </c:pt>
                <c:pt idx="17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50-4744-926A-9EDA0274E2CB}"/>
            </c:ext>
          </c:extLst>
        </c:ser>
        <c:ser>
          <c:idx val="1"/>
          <c:order val="1"/>
          <c:tx>
            <c:strRef>
              <c:f>'Enero-Dic 2021'!$T$5:$T$6</c:f>
              <c:strCache>
                <c:ptCount val="2"/>
                <c:pt idx="0">
                  <c:v>Becas Otorgadas por Programa periodo enero-diciembre 2021</c:v>
                </c:pt>
                <c:pt idx="1">
                  <c:v>Continua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'Enero-Dic 2021'!$R$7:$R$24</c:f>
              <c:strCache>
                <c:ptCount val="18"/>
                <c:pt idx="0">
                  <c:v>01 BARAHONA</c:v>
                </c:pt>
                <c:pt idx="1">
                  <c:v>02 SAN JUAN DE LA MAGUANA</c:v>
                </c:pt>
                <c:pt idx="2">
                  <c:v>03 AZUA</c:v>
                </c:pt>
                <c:pt idx="3">
                  <c:v>04 SAN CRISTOBAL</c:v>
                </c:pt>
                <c:pt idx="4">
                  <c:v>05 SAN PEDRO DE MACORIS</c:v>
                </c:pt>
                <c:pt idx="5">
                  <c:v>06 LA VEGA</c:v>
                </c:pt>
                <c:pt idx="6">
                  <c:v>07 SAN FRANCISCO DE MACORIS</c:v>
                </c:pt>
                <c:pt idx="7">
                  <c:v>08 SANTIAGO</c:v>
                </c:pt>
                <c:pt idx="8">
                  <c:v>09 MAO</c:v>
                </c:pt>
                <c:pt idx="9">
                  <c:v>10 SANTO DOMINGO</c:v>
                </c:pt>
                <c:pt idx="10">
                  <c:v>11 PUERTO PLATA</c:v>
                </c:pt>
                <c:pt idx="11">
                  <c:v>12 HIGUEY</c:v>
                </c:pt>
                <c:pt idx="12">
                  <c:v>13 MONTE CRISTI</c:v>
                </c:pt>
                <c:pt idx="13">
                  <c:v>14 NAGUA</c:v>
                </c:pt>
                <c:pt idx="14">
                  <c:v>15 SANTO DOMINGO</c:v>
                </c:pt>
                <c:pt idx="15">
                  <c:v>16 COTUI</c:v>
                </c:pt>
                <c:pt idx="16">
                  <c:v>17 MONTE PLATA</c:v>
                </c:pt>
                <c:pt idx="17">
                  <c:v>18 BAHORUCO</c:v>
                </c:pt>
              </c:strCache>
            </c:strRef>
          </c:cat>
          <c:val>
            <c:numRef>
              <c:f>'Enero-Dic 2021'!$T$7:$T$24</c:f>
              <c:numCache>
                <c:formatCode>General</c:formatCode>
                <c:ptCount val="18"/>
                <c:pt idx="0">
                  <c:v>2483</c:v>
                </c:pt>
                <c:pt idx="1">
                  <c:v>2250</c:v>
                </c:pt>
                <c:pt idx="2">
                  <c:v>4757</c:v>
                </c:pt>
                <c:pt idx="3">
                  <c:v>9442</c:v>
                </c:pt>
                <c:pt idx="4">
                  <c:v>3379</c:v>
                </c:pt>
                <c:pt idx="5">
                  <c:v>4226</c:v>
                </c:pt>
                <c:pt idx="6">
                  <c:v>2667</c:v>
                </c:pt>
                <c:pt idx="7">
                  <c:v>4647</c:v>
                </c:pt>
                <c:pt idx="8">
                  <c:v>1956</c:v>
                </c:pt>
                <c:pt idx="9">
                  <c:v>8111</c:v>
                </c:pt>
                <c:pt idx="10">
                  <c:v>2542</c:v>
                </c:pt>
                <c:pt idx="11">
                  <c:v>2462</c:v>
                </c:pt>
                <c:pt idx="12">
                  <c:v>1778</c:v>
                </c:pt>
                <c:pt idx="13">
                  <c:v>2328</c:v>
                </c:pt>
                <c:pt idx="14">
                  <c:v>9084</c:v>
                </c:pt>
                <c:pt idx="15">
                  <c:v>2710</c:v>
                </c:pt>
                <c:pt idx="16">
                  <c:v>3585</c:v>
                </c:pt>
                <c:pt idx="17">
                  <c:v>1965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A50-4744-926A-9EDA0274E2CB}"/>
            </c:ext>
          </c:extLst>
        </c:ser>
        <c:ser>
          <c:idx val="2"/>
          <c:order val="2"/>
          <c:tx>
            <c:strRef>
              <c:f>'Enero-Dic 2021'!$U$5:$U$6</c:f>
              <c:strCache>
                <c:ptCount val="2"/>
                <c:pt idx="0">
                  <c:v>Becas Otorgadas por Programa periodo enero-diciembre 2021</c:v>
                </c:pt>
                <c:pt idx="1">
                  <c:v>Posgrado</c:v>
                </c:pt>
              </c:strCache>
            </c:strRef>
          </c:tx>
          <c:spPr>
            <a:solidFill>
              <a:schemeClr val="accent1"/>
            </a:soli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'Enero-Dic 2021'!$R$7:$R$24</c:f>
              <c:strCache>
                <c:ptCount val="18"/>
                <c:pt idx="0">
                  <c:v>01 BARAHONA</c:v>
                </c:pt>
                <c:pt idx="1">
                  <c:v>02 SAN JUAN DE LA MAGUANA</c:v>
                </c:pt>
                <c:pt idx="2">
                  <c:v>03 AZUA</c:v>
                </c:pt>
                <c:pt idx="3">
                  <c:v>04 SAN CRISTOBAL</c:v>
                </c:pt>
                <c:pt idx="4">
                  <c:v>05 SAN PEDRO DE MACORIS</c:v>
                </c:pt>
                <c:pt idx="5">
                  <c:v>06 LA VEGA</c:v>
                </c:pt>
                <c:pt idx="6">
                  <c:v>07 SAN FRANCISCO DE MACORIS</c:v>
                </c:pt>
                <c:pt idx="7">
                  <c:v>08 SANTIAGO</c:v>
                </c:pt>
                <c:pt idx="8">
                  <c:v>09 MAO</c:v>
                </c:pt>
                <c:pt idx="9">
                  <c:v>10 SANTO DOMINGO</c:v>
                </c:pt>
                <c:pt idx="10">
                  <c:v>11 PUERTO PLATA</c:v>
                </c:pt>
                <c:pt idx="11">
                  <c:v>12 HIGUEY</c:v>
                </c:pt>
                <c:pt idx="12">
                  <c:v>13 MONTE CRISTI</c:v>
                </c:pt>
                <c:pt idx="13">
                  <c:v>14 NAGUA</c:v>
                </c:pt>
                <c:pt idx="14">
                  <c:v>15 SANTO DOMINGO</c:v>
                </c:pt>
                <c:pt idx="15">
                  <c:v>16 COTUI</c:v>
                </c:pt>
                <c:pt idx="16">
                  <c:v>17 MONTE PLATA</c:v>
                </c:pt>
                <c:pt idx="17">
                  <c:v>18 BAHORUCO</c:v>
                </c:pt>
              </c:strCache>
            </c:strRef>
          </c:cat>
          <c:val>
            <c:numRef>
              <c:f>'Enero-Dic 2021'!$U$7:$U$24</c:f>
              <c:numCache>
                <c:formatCode>General</c:formatCode>
                <c:ptCount val="18"/>
                <c:pt idx="0">
                  <c:v>84</c:v>
                </c:pt>
                <c:pt idx="1">
                  <c:v>149</c:v>
                </c:pt>
                <c:pt idx="2">
                  <c:v>185</c:v>
                </c:pt>
                <c:pt idx="3">
                  <c:v>304</c:v>
                </c:pt>
                <c:pt idx="4">
                  <c:v>153</c:v>
                </c:pt>
                <c:pt idx="5">
                  <c:v>88</c:v>
                </c:pt>
                <c:pt idx="6">
                  <c:v>140</c:v>
                </c:pt>
                <c:pt idx="7">
                  <c:v>102</c:v>
                </c:pt>
                <c:pt idx="8">
                  <c:v>23</c:v>
                </c:pt>
                <c:pt idx="9">
                  <c:v>261</c:v>
                </c:pt>
                <c:pt idx="10">
                  <c:v>41</c:v>
                </c:pt>
                <c:pt idx="11">
                  <c:v>92</c:v>
                </c:pt>
                <c:pt idx="12">
                  <c:v>26</c:v>
                </c:pt>
                <c:pt idx="13">
                  <c:v>11</c:v>
                </c:pt>
                <c:pt idx="14">
                  <c:v>339</c:v>
                </c:pt>
                <c:pt idx="15">
                  <c:v>31</c:v>
                </c:pt>
                <c:pt idx="16">
                  <c:v>100</c:v>
                </c:pt>
                <c:pt idx="17">
                  <c:v>129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A50-4744-926A-9EDA0274E2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786496"/>
        <c:axId val="57773440"/>
      </c:barChart>
      <c:catAx>
        <c:axId val="57786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7773440"/>
        <c:crosses val="autoZero"/>
        <c:auto val="1"/>
        <c:lblAlgn val="ctr"/>
        <c:lblOffset val="100"/>
        <c:noMultiLvlLbl val="0"/>
      </c:catAx>
      <c:valAx>
        <c:axId val="57773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7786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Total Docentes Becados por Programa</a:t>
            </a:r>
            <a:endParaRPr lang="es-DO" sz="1000">
              <a:solidFill>
                <a:sysClr val="windowText" lastClr="000000"/>
              </a:solidFill>
              <a:effectLst/>
            </a:endParaRP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Periodo enero-diciembre 2021</a:t>
            </a:r>
            <a:endParaRPr lang="es-DO" sz="10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'Enero-Dic 2021'!$R$30</c:f>
              <c:strCache>
                <c:ptCount val="1"/>
                <c:pt idx="0">
                  <c:v>Periodo enero-diciembre 2021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'Enero-Dic 2021'!$S$28:$U$29</c:f>
              <c:multiLvlStrCache>
                <c:ptCount val="3"/>
                <c:lvl>
                  <c:pt idx="0">
                    <c:v>Inicial</c:v>
                  </c:pt>
                  <c:pt idx="1">
                    <c:v>Continua</c:v>
                  </c:pt>
                  <c:pt idx="2">
                    <c:v>Posgrado</c:v>
                  </c:pt>
                </c:lvl>
                <c:lvl>
                  <c:pt idx="0">
                    <c:v>Becas Otorgadas por Programa periodo enero-septiembre 2021</c:v>
                  </c:pt>
                </c:lvl>
              </c:multiLvlStrCache>
            </c:multiLvlStrRef>
          </c:cat>
          <c:val>
            <c:numRef>
              <c:f>'Enero-Dic 2021'!$S$30:$U$30</c:f>
              <c:numCache>
                <c:formatCode>_-* #,##0_-;\-* #,##0_-;_-* "-"??_-;_-@_-</c:formatCode>
                <c:ptCount val="3"/>
                <c:pt idx="0" formatCode="General">
                  <c:v>410</c:v>
                </c:pt>
                <c:pt idx="1">
                  <c:v>44434</c:v>
                </c:pt>
                <c:pt idx="2">
                  <c:v>1932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F8-423A-A004-9BCA84EC5C6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57787040"/>
        <c:axId val="57781600"/>
      </c:barChart>
      <c:catAx>
        <c:axId val="57787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7781600"/>
        <c:crosses val="autoZero"/>
        <c:auto val="1"/>
        <c:lblAlgn val="ctr"/>
        <c:lblOffset val="100"/>
        <c:noMultiLvlLbl val="0"/>
      </c:catAx>
      <c:valAx>
        <c:axId val="57781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7787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Total Docentes Becados por Programa</a:t>
            </a:r>
            <a:endParaRPr lang="es-DO" sz="1000" b="1">
              <a:solidFill>
                <a:sysClr val="windowText" lastClr="000000"/>
              </a:solidFill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Periodo enero-diciembre 2021</a:t>
            </a:r>
            <a:endParaRPr lang="es-DO" sz="10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36371159487417015"/>
          <c:y val="0.19514884737006075"/>
          <c:w val="0.30708661417322836"/>
          <c:h val="0.61707696752307473"/>
        </c:manualLayout>
      </c:layout>
      <c:pieChart>
        <c:varyColors val="1"/>
        <c:ser>
          <c:idx val="0"/>
          <c:order val="0"/>
          <c:tx>
            <c:strRef>
              <c:f>'Enero-Dic 2021'!$R$30</c:f>
              <c:strCache>
                <c:ptCount val="1"/>
                <c:pt idx="0">
                  <c:v>Periodo enero-diciembre 2021</c:v>
                </c:pt>
              </c:strCache>
            </c:strRef>
          </c:tx>
          <c:explosion val="6"/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756-4D31-9AC5-67E40D9A2FB1}"/>
              </c:ext>
            </c:extLst>
          </c:dPt>
          <c:dPt>
            <c:idx val="1"/>
            <c:bubble3D val="0"/>
            <c:explosion val="31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D756-4D31-9AC5-67E40D9A2FB1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D756-4D31-9AC5-67E40D9A2FB1}"/>
              </c:ext>
            </c:extLst>
          </c:dPt>
          <c:dLbls>
            <c:dLbl>
              <c:idx val="0"/>
              <c:layout>
                <c:manualLayout>
                  <c:x val="5.176458236838042E-2"/>
                  <c:y val="7.246374055166017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FF96D27-BA7D-487A-96A5-FB09F702649F}" type="VALUE">
                      <a:rPr lang="en-US">
                        <a:solidFill>
                          <a:sysClr val="windowText" lastClr="000000"/>
                        </a:solidFill>
                      </a:rPr>
                      <a:pPr>
                        <a:defRPr b="1">
                          <a:solidFill>
                            <a:sysClr val="windowText" lastClr="000000"/>
                          </a:solidFill>
                        </a:defRPr>
                      </a:pPr>
                      <a:t>[VALOR]</a:t>
                    </a:fld>
                    <a:endParaRPr lang="es-DO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756-4D31-9AC5-67E40D9A2FB1}"/>
                </c:ext>
                <c:ext xmlns:c15="http://schemas.microsoft.com/office/drawing/2012/chart" uri="{CE6537A1-D6FC-4f65-9D91-7224C49458BB}">
                  <c15:layout>
                    <c:manualLayout>
                      <c:w val="9.4603798054654922E-2"/>
                      <c:h val="0.12553154340920408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3.2941176470588238E-2"/>
                  <c:y val="-0.1884055352407717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8D126BA-5C94-4568-8084-6508FA7557D5}" type="VALUE">
                      <a:rPr lang="en-US">
                        <a:solidFill>
                          <a:sysClr val="windowText" lastClr="000000"/>
                        </a:solidFill>
                      </a:rPr>
                      <a:pPr>
                        <a:defRPr b="1">
                          <a:solidFill>
                            <a:sysClr val="windowText" lastClr="000000"/>
                          </a:solidFill>
                        </a:defRPr>
                      </a:pPr>
                      <a:t>[VALOR]</a:t>
                    </a:fld>
                    <a:endParaRPr lang="es-DO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D756-4D31-9AC5-67E40D9A2FB1}"/>
                </c:ext>
                <c:ext xmlns:c15="http://schemas.microsoft.com/office/drawing/2012/chart" uri="{CE6537A1-D6FC-4f65-9D91-7224C49458BB}">
                  <c15:layout>
                    <c:manualLayout>
                      <c:w val="0.11869791570171376"/>
                      <c:h val="0.14485520755631343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3.7647058823529408E-2"/>
                  <c:y val="2.415458018388672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E2B2B64-0BA3-4643-8BE7-AA290BCA8EAA}" type="VALUE">
                      <a:rPr lang="en-US">
                        <a:solidFill>
                          <a:sysClr val="windowText" lastClr="000000"/>
                        </a:solidFill>
                      </a:rPr>
                      <a:pPr>
                        <a:defRPr b="1">
                          <a:solidFill>
                            <a:sysClr val="windowText" lastClr="000000"/>
                          </a:solidFill>
                        </a:defRPr>
                      </a:pPr>
                      <a:t>[VALOR]</a:t>
                    </a:fld>
                    <a:endParaRPr lang="es-DO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756-4D31-9AC5-67E40D9A2FB1}"/>
                </c:ext>
                <c:ext xmlns:c15="http://schemas.microsoft.com/office/drawing/2012/chart" uri="{CE6537A1-D6FC-4f65-9D91-7224C49458BB}">
                  <c15:layout>
                    <c:manualLayout>
                      <c:w val="9.0086150995831407E-2"/>
                      <c:h val="0.13519337548275875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multiLvlStrRef>
              <c:f>'Enero-Dic 2021'!$S$28:$U$29</c:f>
              <c:multiLvlStrCache>
                <c:ptCount val="3"/>
                <c:lvl>
                  <c:pt idx="0">
                    <c:v>Inicial</c:v>
                  </c:pt>
                  <c:pt idx="1">
                    <c:v>Continua</c:v>
                  </c:pt>
                  <c:pt idx="2">
                    <c:v>Posgrado</c:v>
                  </c:pt>
                </c:lvl>
                <c:lvl>
                  <c:pt idx="0">
                    <c:v>Becas Otorgadas por Programa periodo enero-septiembre 2021</c:v>
                  </c:pt>
                </c:lvl>
              </c:multiLvlStrCache>
            </c:multiLvlStrRef>
          </c:cat>
          <c:val>
            <c:numRef>
              <c:f>'Enero-Dic 2021'!$S$30:$U$30</c:f>
              <c:numCache>
                <c:formatCode>_-* #,##0_-;\-* #,##0_-;_-* "-"??_-;_-@_-</c:formatCode>
                <c:ptCount val="3"/>
                <c:pt idx="0" formatCode="General">
                  <c:v>410</c:v>
                </c:pt>
                <c:pt idx="1">
                  <c:v>44434</c:v>
                </c:pt>
                <c:pt idx="2">
                  <c:v>1932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56-4D31-9AC5-67E40D9A2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407812258761771E-2"/>
          <c:y val="0.77717228606174216"/>
          <c:w val="0.87389025783541763"/>
          <c:h val="0.193842217717593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Programas de Formación y Capacitación Profesional</a:t>
            </a:r>
            <a:endParaRPr lang="es-DO" sz="1000">
              <a:solidFill>
                <a:sysClr val="windowText" lastClr="000000"/>
              </a:solidFill>
              <a:effectLst/>
            </a:endParaRP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Total Docentes Becados por Programa y Regional</a:t>
            </a:r>
            <a:endParaRPr lang="es-DO" sz="1000">
              <a:solidFill>
                <a:sysClr val="windowText" lastClr="000000"/>
              </a:solidFill>
              <a:effectLst/>
            </a:endParaRP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Periodo enero-diciembre 2021</a:t>
            </a:r>
            <a:endParaRPr lang="es-DO" sz="10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cap="none" spc="2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10949781277340333"/>
          <c:y val="0.22767218752828308"/>
          <c:w val="0.85994663167104113"/>
          <c:h val="0.370334645669291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'Enero-Dic 2021'!$S$5:$S$6</c:f>
              <c:strCache>
                <c:ptCount val="2"/>
                <c:pt idx="0">
                  <c:v>Becas Otorgadas por Programa periodo enero-diciembre 2021</c:v>
                </c:pt>
                <c:pt idx="1">
                  <c:v>Inicial</c:v>
                </c:pt>
              </c:strCache>
            </c:strRef>
          </c:tx>
          <c:spPr>
            <a:solidFill>
              <a:srgbClr val="92D050"/>
            </a:soli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2.7777777777777779E-3"/>
                  <c:y val="1.477049391449118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DB1B-4949-9FAD-9B318F85FFC7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3887795275590296E-3"/>
                  <c:y val="-6.372589733491855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DB1B-4949-9FAD-9B318F85FFC7}"/>
                </c:ext>
                <c:ext xmlns:c15="http://schemas.microsoft.com/office/drawing/2012/chart" uri="{CE6537A1-D6FC-4f65-9D91-7224C49458BB}">
                  <c15:layout>
                    <c:manualLayout>
                      <c:w val="4.3222222222222217E-2"/>
                      <c:h val="4.4400137369559577E-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0"/>
                  <c:y val="1.18075295689842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DB1B-4949-9FAD-9B318F85FFC7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7777777777777779E-3"/>
                  <c:y val="5.88160087797071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DB1B-4949-9FAD-9B318F85FFC7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1.03668756450863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DB1B-4949-9FAD-9B318F85FFC7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0925337632079971E-17"/>
                  <c:y val="8.844565223477502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DB1B-4949-9FAD-9B318F85FFC7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1.18075295689842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DB1B-4949-9FAD-9B318F85FFC7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5.88160087797071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DB1B-4949-9FAD-9B318F85FFC7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0185067526415994E-16"/>
                  <c:y val="5.88160087797060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DB1B-4949-9FAD-9B318F85FFC7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2.7777777777777779E-3"/>
                  <c:y val="1.47704939144911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DB1B-4949-9FAD-9B318F85FFC7}"/>
                </c:ex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0"/>
                  <c:y val="5.88160087797066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DB1B-4949-9FAD-9B318F85FFC7}"/>
                </c:ex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0"/>
                  <c:y val="4.933452287408475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DB1B-4949-9FAD-9B318F85FFC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'Enero-Dic 2021'!$R$7:$R$24</c:f>
              <c:strCache>
                <c:ptCount val="18"/>
                <c:pt idx="0">
                  <c:v>01 BARAHONA</c:v>
                </c:pt>
                <c:pt idx="1">
                  <c:v>02 SAN JUAN DE LA MAGUANA</c:v>
                </c:pt>
                <c:pt idx="2">
                  <c:v>03 AZUA</c:v>
                </c:pt>
                <c:pt idx="3">
                  <c:v>04 SAN CRISTOBAL</c:v>
                </c:pt>
                <c:pt idx="4">
                  <c:v>05 SAN PEDRO DE MACORIS</c:v>
                </c:pt>
                <c:pt idx="5">
                  <c:v>06 LA VEGA</c:v>
                </c:pt>
                <c:pt idx="6">
                  <c:v>07 SAN FRANCISCO DE MACORIS</c:v>
                </c:pt>
                <c:pt idx="7">
                  <c:v>08 SANTIAGO</c:v>
                </c:pt>
                <c:pt idx="8">
                  <c:v>09 MAO</c:v>
                </c:pt>
                <c:pt idx="9">
                  <c:v>10 SANTO DOMINGO</c:v>
                </c:pt>
                <c:pt idx="10">
                  <c:v>11 PUERTO PLATA</c:v>
                </c:pt>
                <c:pt idx="11">
                  <c:v>12 HIGUEY</c:v>
                </c:pt>
                <c:pt idx="12">
                  <c:v>13 MONTE CRISTI</c:v>
                </c:pt>
                <c:pt idx="13">
                  <c:v>14 NAGUA</c:v>
                </c:pt>
                <c:pt idx="14">
                  <c:v>15 SANTO DOMINGO</c:v>
                </c:pt>
                <c:pt idx="15">
                  <c:v>16 COTUI</c:v>
                </c:pt>
                <c:pt idx="16">
                  <c:v>17 MONTE PLATA</c:v>
                </c:pt>
                <c:pt idx="17">
                  <c:v>18 BAHORUCO</c:v>
                </c:pt>
              </c:strCache>
            </c:strRef>
          </c:cat>
          <c:val>
            <c:numRef>
              <c:f>'Enero-Dic 2021'!$S$7:$S$24</c:f>
              <c:numCache>
                <c:formatCode>General</c:formatCode>
                <c:ptCount val="18"/>
                <c:pt idx="0">
                  <c:v>77</c:v>
                </c:pt>
                <c:pt idx="1">
                  <c:v>0</c:v>
                </c:pt>
                <c:pt idx="2">
                  <c:v>1</c:v>
                </c:pt>
                <c:pt idx="3">
                  <c:v>23</c:v>
                </c:pt>
                <c:pt idx="4">
                  <c:v>27</c:v>
                </c:pt>
                <c:pt idx="5">
                  <c:v>12</c:v>
                </c:pt>
                <c:pt idx="6">
                  <c:v>35</c:v>
                </c:pt>
                <c:pt idx="7">
                  <c:v>23</c:v>
                </c:pt>
                <c:pt idx="8">
                  <c:v>6</c:v>
                </c:pt>
                <c:pt idx="9">
                  <c:v>55</c:v>
                </c:pt>
                <c:pt idx="10">
                  <c:v>1</c:v>
                </c:pt>
                <c:pt idx="11">
                  <c:v>1</c:v>
                </c:pt>
                <c:pt idx="12">
                  <c:v>21</c:v>
                </c:pt>
                <c:pt idx="13">
                  <c:v>2</c:v>
                </c:pt>
                <c:pt idx="14">
                  <c:v>113</c:v>
                </c:pt>
                <c:pt idx="15">
                  <c:v>26</c:v>
                </c:pt>
                <c:pt idx="16">
                  <c:v>3</c:v>
                </c:pt>
                <c:pt idx="17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B1B-4949-9FAD-9B318F85F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7779968"/>
        <c:axId val="57783232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'Enero-Dic 2021'!$T$5:$T$6</c15:sqref>
                        </c15:formulaRef>
                      </c:ext>
                    </c:extLst>
                    <c:strCache>
                      <c:ptCount val="2"/>
                      <c:pt idx="0">
                        <c:v>Becas Otorgadas por Programa periodo enero-diciembre 2021</c:v>
                      </c:pt>
                      <c:pt idx="1">
                        <c:v>Continua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700" b="1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'Enero-Dic 2021'!$R$7:$R$24</c15:sqref>
                        </c15:formulaRef>
                      </c:ext>
                    </c:extLst>
                    <c:strCache>
                      <c:ptCount val="18"/>
                      <c:pt idx="0">
                        <c:v>01 BARAHONA</c:v>
                      </c:pt>
                      <c:pt idx="1">
                        <c:v>02 SAN JUAN DE LA MAGUANA</c:v>
                      </c:pt>
                      <c:pt idx="2">
                        <c:v>03 AZUA</c:v>
                      </c:pt>
                      <c:pt idx="3">
                        <c:v>04 SAN CRISTOBAL</c:v>
                      </c:pt>
                      <c:pt idx="4">
                        <c:v>05 SAN PEDRO DE MACORIS</c:v>
                      </c:pt>
                      <c:pt idx="5">
                        <c:v>06 LA VEGA</c:v>
                      </c:pt>
                      <c:pt idx="6">
                        <c:v>07 SAN FRANCISCO DE MACORIS</c:v>
                      </c:pt>
                      <c:pt idx="7">
                        <c:v>08 SANTIAGO</c:v>
                      </c:pt>
                      <c:pt idx="8">
                        <c:v>09 MAO</c:v>
                      </c:pt>
                      <c:pt idx="9">
                        <c:v>10 SANTO DOMINGO</c:v>
                      </c:pt>
                      <c:pt idx="10">
                        <c:v>11 PUERTO PLATA</c:v>
                      </c:pt>
                      <c:pt idx="11">
                        <c:v>12 HIGUEY</c:v>
                      </c:pt>
                      <c:pt idx="12">
                        <c:v>13 MONTE CRISTI</c:v>
                      </c:pt>
                      <c:pt idx="13">
                        <c:v>14 NAGUA</c:v>
                      </c:pt>
                      <c:pt idx="14">
                        <c:v>15 SANTO DOMINGO</c:v>
                      </c:pt>
                      <c:pt idx="15">
                        <c:v>16 COTUI</c:v>
                      </c:pt>
                      <c:pt idx="16">
                        <c:v>17 MONTE PLATA</c:v>
                      </c:pt>
                      <c:pt idx="17">
                        <c:v>18 BAHORUCO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'Enero-Dic 2021'!$T$7:$T$24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2483</c:v>
                      </c:pt>
                      <c:pt idx="1">
                        <c:v>2250</c:v>
                      </c:pt>
                      <c:pt idx="2">
                        <c:v>4757</c:v>
                      </c:pt>
                      <c:pt idx="3">
                        <c:v>9442</c:v>
                      </c:pt>
                      <c:pt idx="4">
                        <c:v>3379</c:v>
                      </c:pt>
                      <c:pt idx="5">
                        <c:v>4226</c:v>
                      </c:pt>
                      <c:pt idx="6">
                        <c:v>2667</c:v>
                      </c:pt>
                      <c:pt idx="7">
                        <c:v>4647</c:v>
                      </c:pt>
                      <c:pt idx="8">
                        <c:v>1956</c:v>
                      </c:pt>
                      <c:pt idx="9">
                        <c:v>8111</c:v>
                      </c:pt>
                      <c:pt idx="10">
                        <c:v>2542</c:v>
                      </c:pt>
                      <c:pt idx="11">
                        <c:v>2462</c:v>
                      </c:pt>
                      <c:pt idx="12">
                        <c:v>1778</c:v>
                      </c:pt>
                      <c:pt idx="13">
                        <c:v>2328</c:v>
                      </c:pt>
                      <c:pt idx="14">
                        <c:v>9084</c:v>
                      </c:pt>
                      <c:pt idx="15">
                        <c:v>2710</c:v>
                      </c:pt>
                      <c:pt idx="16">
                        <c:v>3585</c:v>
                      </c:pt>
                      <c:pt idx="17">
                        <c:v>1965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2-DB1B-4949-9FAD-9B318F85FFC7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'Enero-Dic 2021'!$U$5:$U$6</c15:sqref>
                        </c15:formulaRef>
                      </c:ext>
                    </c:extLst>
                    <c:strCache>
                      <c:ptCount val="2"/>
                      <c:pt idx="0">
                        <c:v>Becas Otorgadas por Programa periodo enero-diciembre 2021</c:v>
                      </c:pt>
                      <c:pt idx="1">
                        <c:v>Posgrado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rgbClr val="FF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 xmlns:c16r2="http://schemas.microsoft.com/office/drawing/2015/06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'Enero-Dic 2021'!$R$7:$R$24</c15:sqref>
                        </c15:formulaRef>
                      </c:ext>
                    </c:extLst>
                    <c:strCache>
                      <c:ptCount val="18"/>
                      <c:pt idx="0">
                        <c:v>01 BARAHONA</c:v>
                      </c:pt>
                      <c:pt idx="1">
                        <c:v>02 SAN JUAN DE LA MAGUANA</c:v>
                      </c:pt>
                      <c:pt idx="2">
                        <c:v>03 AZUA</c:v>
                      </c:pt>
                      <c:pt idx="3">
                        <c:v>04 SAN CRISTOBAL</c:v>
                      </c:pt>
                      <c:pt idx="4">
                        <c:v>05 SAN PEDRO DE MACORIS</c:v>
                      </c:pt>
                      <c:pt idx="5">
                        <c:v>06 LA VEGA</c:v>
                      </c:pt>
                      <c:pt idx="6">
                        <c:v>07 SAN FRANCISCO DE MACORIS</c:v>
                      </c:pt>
                      <c:pt idx="7">
                        <c:v>08 SANTIAGO</c:v>
                      </c:pt>
                      <c:pt idx="8">
                        <c:v>09 MAO</c:v>
                      </c:pt>
                      <c:pt idx="9">
                        <c:v>10 SANTO DOMINGO</c:v>
                      </c:pt>
                      <c:pt idx="10">
                        <c:v>11 PUERTO PLATA</c:v>
                      </c:pt>
                      <c:pt idx="11">
                        <c:v>12 HIGUEY</c:v>
                      </c:pt>
                      <c:pt idx="12">
                        <c:v>13 MONTE CRISTI</c:v>
                      </c:pt>
                      <c:pt idx="13">
                        <c:v>14 NAGUA</c:v>
                      </c:pt>
                      <c:pt idx="14">
                        <c:v>15 SANTO DOMINGO</c:v>
                      </c:pt>
                      <c:pt idx="15">
                        <c:v>16 COTUI</c:v>
                      </c:pt>
                      <c:pt idx="16">
                        <c:v>17 MONTE PLATA</c:v>
                      </c:pt>
                      <c:pt idx="17">
                        <c:v>18 BAHORUCO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'Enero-Dic 2021'!$U$7:$U$24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84</c:v>
                      </c:pt>
                      <c:pt idx="1">
                        <c:v>149</c:v>
                      </c:pt>
                      <c:pt idx="2">
                        <c:v>185</c:v>
                      </c:pt>
                      <c:pt idx="3">
                        <c:v>304</c:v>
                      </c:pt>
                      <c:pt idx="4">
                        <c:v>153</c:v>
                      </c:pt>
                      <c:pt idx="5">
                        <c:v>88</c:v>
                      </c:pt>
                      <c:pt idx="6">
                        <c:v>140</c:v>
                      </c:pt>
                      <c:pt idx="7">
                        <c:v>102</c:v>
                      </c:pt>
                      <c:pt idx="8">
                        <c:v>23</c:v>
                      </c:pt>
                      <c:pt idx="9">
                        <c:v>261</c:v>
                      </c:pt>
                      <c:pt idx="10">
                        <c:v>41</c:v>
                      </c:pt>
                      <c:pt idx="11">
                        <c:v>92</c:v>
                      </c:pt>
                      <c:pt idx="12">
                        <c:v>26</c:v>
                      </c:pt>
                      <c:pt idx="13">
                        <c:v>11</c:v>
                      </c:pt>
                      <c:pt idx="14">
                        <c:v>339</c:v>
                      </c:pt>
                      <c:pt idx="15">
                        <c:v>31</c:v>
                      </c:pt>
                      <c:pt idx="16">
                        <c:v>100</c:v>
                      </c:pt>
                      <c:pt idx="17">
                        <c:v>129</c:v>
                      </c:pt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3-DB1B-4949-9FAD-9B318F85FFC7}"/>
                  </c:ext>
                </c:extLst>
              </c15:ser>
            </c15:filteredBarSeries>
          </c:ext>
        </c:extLst>
      </c:barChart>
      <c:catAx>
        <c:axId val="57779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7783232"/>
        <c:crosses val="autoZero"/>
        <c:auto val="1"/>
        <c:lblAlgn val="ctr"/>
        <c:lblOffset val="100"/>
        <c:noMultiLvlLbl val="0"/>
      </c:catAx>
      <c:valAx>
        <c:axId val="57783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7779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Programas de Formación y Capacitación Profesional</a:t>
            </a:r>
            <a:endParaRPr lang="es-DO" sz="1000">
              <a:solidFill>
                <a:sysClr val="windowText" lastClr="000000"/>
              </a:solidFill>
              <a:effectLst/>
            </a:endParaRP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Total Docentes Becados por Programa y Regional</a:t>
            </a:r>
            <a:endParaRPr lang="es-DO" sz="1000">
              <a:solidFill>
                <a:sysClr val="windowText" lastClr="000000"/>
              </a:solidFill>
              <a:effectLst/>
            </a:endParaRP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Periodo enero-diciembre 2021</a:t>
            </a:r>
            <a:endParaRPr lang="es-DO" sz="10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cap="none" spc="2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10949781277340333"/>
          <c:y val="0.22767218752828308"/>
          <c:w val="0.85994663167104113"/>
          <c:h val="0.3703346456692914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'Enero-Dic 2021'!$T$5:$T$6</c:f>
              <c:strCache>
                <c:ptCount val="2"/>
                <c:pt idx="0">
                  <c:v>Becas Otorgadas por Programa periodo enero-diciembre 2021</c:v>
                </c:pt>
                <c:pt idx="1">
                  <c:v>Continua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'Enero-Dic 2021'!$R$7:$R$24</c:f>
              <c:strCache>
                <c:ptCount val="18"/>
                <c:pt idx="0">
                  <c:v>01 BARAHONA</c:v>
                </c:pt>
                <c:pt idx="1">
                  <c:v>02 SAN JUAN DE LA MAGUANA</c:v>
                </c:pt>
                <c:pt idx="2">
                  <c:v>03 AZUA</c:v>
                </c:pt>
                <c:pt idx="3">
                  <c:v>04 SAN CRISTOBAL</c:v>
                </c:pt>
                <c:pt idx="4">
                  <c:v>05 SAN PEDRO DE MACORIS</c:v>
                </c:pt>
                <c:pt idx="5">
                  <c:v>06 LA VEGA</c:v>
                </c:pt>
                <c:pt idx="6">
                  <c:v>07 SAN FRANCISCO DE MACORIS</c:v>
                </c:pt>
                <c:pt idx="7">
                  <c:v>08 SANTIAGO</c:v>
                </c:pt>
                <c:pt idx="8">
                  <c:v>09 MAO</c:v>
                </c:pt>
                <c:pt idx="9">
                  <c:v>10 SANTO DOMINGO</c:v>
                </c:pt>
                <c:pt idx="10">
                  <c:v>11 PUERTO PLATA</c:v>
                </c:pt>
                <c:pt idx="11">
                  <c:v>12 HIGUEY</c:v>
                </c:pt>
                <c:pt idx="12">
                  <c:v>13 MONTE CRISTI</c:v>
                </c:pt>
                <c:pt idx="13">
                  <c:v>14 NAGUA</c:v>
                </c:pt>
                <c:pt idx="14">
                  <c:v>15 SANTO DOMINGO</c:v>
                </c:pt>
                <c:pt idx="15">
                  <c:v>16 COTUI</c:v>
                </c:pt>
                <c:pt idx="16">
                  <c:v>17 MONTE PLATA</c:v>
                </c:pt>
                <c:pt idx="17">
                  <c:v>18 BAHORUCO</c:v>
                </c:pt>
              </c:strCache>
            </c:strRef>
          </c:cat>
          <c:val>
            <c:numRef>
              <c:f>'Enero-Dic 2021'!$T$7:$T$24</c:f>
              <c:numCache>
                <c:formatCode>General</c:formatCode>
                <c:ptCount val="18"/>
                <c:pt idx="0">
                  <c:v>2483</c:v>
                </c:pt>
                <c:pt idx="1">
                  <c:v>2250</c:v>
                </c:pt>
                <c:pt idx="2">
                  <c:v>4757</c:v>
                </c:pt>
                <c:pt idx="3">
                  <c:v>9442</c:v>
                </c:pt>
                <c:pt idx="4">
                  <c:v>3379</c:v>
                </c:pt>
                <c:pt idx="5">
                  <c:v>4226</c:v>
                </c:pt>
                <c:pt idx="6">
                  <c:v>2667</c:v>
                </c:pt>
                <c:pt idx="7">
                  <c:v>4647</c:v>
                </c:pt>
                <c:pt idx="8">
                  <c:v>1956</c:v>
                </c:pt>
                <c:pt idx="9">
                  <c:v>8111</c:v>
                </c:pt>
                <c:pt idx="10">
                  <c:v>2542</c:v>
                </c:pt>
                <c:pt idx="11">
                  <c:v>2462</c:v>
                </c:pt>
                <c:pt idx="12">
                  <c:v>1778</c:v>
                </c:pt>
                <c:pt idx="13">
                  <c:v>2328</c:v>
                </c:pt>
                <c:pt idx="14">
                  <c:v>9084</c:v>
                </c:pt>
                <c:pt idx="15">
                  <c:v>2710</c:v>
                </c:pt>
                <c:pt idx="16">
                  <c:v>3585</c:v>
                </c:pt>
                <c:pt idx="17">
                  <c:v>1965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F62-4AF5-A455-2263348805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7787584"/>
        <c:axId val="57788128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'Enero-Dic 2021'!$S$5:$S$6</c15:sqref>
                        </c15:formulaRef>
                      </c:ext>
                    </c:extLst>
                    <c:strCache>
                      <c:ptCount val="2"/>
                      <c:pt idx="0">
                        <c:v>Becas Otorgadas por Programa periodo enero-diciembre 2021</c:v>
                      </c:pt>
                      <c:pt idx="1">
                        <c:v>Inicial</c:v>
                      </c:pt>
                    </c:strCache>
                  </c:strRef>
                </c:tx>
                <c:spPr>
                  <a:solidFill>
                    <a:srgbClr val="FF0000"/>
                  </a:soli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dLbl>
                    <c:idx val="0"/>
                    <c:layout>
                      <c:manualLayout>
                        <c:x val="-1.2731334408019993E-17"/>
                        <c:y val="8.2431749594413066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0-5F62-4AF5-A455-2263348805BB}"/>
                      </c:ext>
                      <c:ext uri="{CE6537A1-D6FC-4f65-9D91-7224C49458BB}"/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rgbClr val="00206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'Enero-Dic 2021'!$R$7:$R$24</c15:sqref>
                        </c15:formulaRef>
                      </c:ext>
                    </c:extLst>
                    <c:strCache>
                      <c:ptCount val="18"/>
                      <c:pt idx="0">
                        <c:v>01 BARAHONA</c:v>
                      </c:pt>
                      <c:pt idx="1">
                        <c:v>02 SAN JUAN DE LA MAGUANA</c:v>
                      </c:pt>
                      <c:pt idx="2">
                        <c:v>03 AZUA</c:v>
                      </c:pt>
                      <c:pt idx="3">
                        <c:v>04 SAN CRISTOBAL</c:v>
                      </c:pt>
                      <c:pt idx="4">
                        <c:v>05 SAN PEDRO DE MACORIS</c:v>
                      </c:pt>
                      <c:pt idx="5">
                        <c:v>06 LA VEGA</c:v>
                      </c:pt>
                      <c:pt idx="6">
                        <c:v>07 SAN FRANCISCO DE MACORIS</c:v>
                      </c:pt>
                      <c:pt idx="7">
                        <c:v>08 SANTIAGO</c:v>
                      </c:pt>
                      <c:pt idx="8">
                        <c:v>09 MAO</c:v>
                      </c:pt>
                      <c:pt idx="9">
                        <c:v>10 SANTO DOMINGO</c:v>
                      </c:pt>
                      <c:pt idx="10">
                        <c:v>11 PUERTO PLATA</c:v>
                      </c:pt>
                      <c:pt idx="11">
                        <c:v>12 HIGUEY</c:v>
                      </c:pt>
                      <c:pt idx="12">
                        <c:v>13 MONTE CRISTI</c:v>
                      </c:pt>
                      <c:pt idx="13">
                        <c:v>14 NAGUA</c:v>
                      </c:pt>
                      <c:pt idx="14">
                        <c:v>15 SANTO DOMINGO</c:v>
                      </c:pt>
                      <c:pt idx="15">
                        <c:v>16 COTUI</c:v>
                      </c:pt>
                      <c:pt idx="16">
                        <c:v>17 MONTE PLATA</c:v>
                      </c:pt>
                      <c:pt idx="17">
                        <c:v>18 BAHORUCO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'Enero-Dic 2021'!$S$7:$S$24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77</c:v>
                      </c:pt>
                      <c:pt idx="1">
                        <c:v>0</c:v>
                      </c:pt>
                      <c:pt idx="2">
                        <c:v>1</c:v>
                      </c:pt>
                      <c:pt idx="3">
                        <c:v>23</c:v>
                      </c:pt>
                      <c:pt idx="4">
                        <c:v>27</c:v>
                      </c:pt>
                      <c:pt idx="5">
                        <c:v>12</c:v>
                      </c:pt>
                      <c:pt idx="6">
                        <c:v>35</c:v>
                      </c:pt>
                      <c:pt idx="7">
                        <c:v>23</c:v>
                      </c:pt>
                      <c:pt idx="8">
                        <c:v>6</c:v>
                      </c:pt>
                      <c:pt idx="9">
                        <c:v>55</c:v>
                      </c:pt>
                      <c:pt idx="10">
                        <c:v>1</c:v>
                      </c:pt>
                      <c:pt idx="11">
                        <c:v>1</c:v>
                      </c:pt>
                      <c:pt idx="12">
                        <c:v>21</c:v>
                      </c:pt>
                      <c:pt idx="13">
                        <c:v>2</c:v>
                      </c:pt>
                      <c:pt idx="14">
                        <c:v>113</c:v>
                      </c:pt>
                      <c:pt idx="15">
                        <c:v>26</c:v>
                      </c:pt>
                      <c:pt idx="16">
                        <c:v>3</c:v>
                      </c:pt>
                      <c:pt idx="17">
                        <c:v>16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1-5F62-4AF5-A455-2263348805BB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'Enero-Dic 2021'!$U$5:$U$6</c15:sqref>
                        </c15:formulaRef>
                      </c:ext>
                    </c:extLst>
                    <c:strCache>
                      <c:ptCount val="2"/>
                      <c:pt idx="0">
                        <c:v>Becas Otorgadas por Programa periodo enero-diciembre 2021</c:v>
                      </c:pt>
                      <c:pt idx="1">
                        <c:v>Posgrado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rgbClr val="FF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 xmlns:c16r2="http://schemas.microsoft.com/office/drawing/2015/06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'Enero-Dic 2021'!$R$7:$R$24</c15:sqref>
                        </c15:formulaRef>
                      </c:ext>
                    </c:extLst>
                    <c:strCache>
                      <c:ptCount val="18"/>
                      <c:pt idx="0">
                        <c:v>01 BARAHONA</c:v>
                      </c:pt>
                      <c:pt idx="1">
                        <c:v>02 SAN JUAN DE LA MAGUANA</c:v>
                      </c:pt>
                      <c:pt idx="2">
                        <c:v>03 AZUA</c:v>
                      </c:pt>
                      <c:pt idx="3">
                        <c:v>04 SAN CRISTOBAL</c:v>
                      </c:pt>
                      <c:pt idx="4">
                        <c:v>05 SAN PEDRO DE MACORIS</c:v>
                      </c:pt>
                      <c:pt idx="5">
                        <c:v>06 LA VEGA</c:v>
                      </c:pt>
                      <c:pt idx="6">
                        <c:v>07 SAN FRANCISCO DE MACORIS</c:v>
                      </c:pt>
                      <c:pt idx="7">
                        <c:v>08 SANTIAGO</c:v>
                      </c:pt>
                      <c:pt idx="8">
                        <c:v>09 MAO</c:v>
                      </c:pt>
                      <c:pt idx="9">
                        <c:v>10 SANTO DOMINGO</c:v>
                      </c:pt>
                      <c:pt idx="10">
                        <c:v>11 PUERTO PLATA</c:v>
                      </c:pt>
                      <c:pt idx="11">
                        <c:v>12 HIGUEY</c:v>
                      </c:pt>
                      <c:pt idx="12">
                        <c:v>13 MONTE CRISTI</c:v>
                      </c:pt>
                      <c:pt idx="13">
                        <c:v>14 NAGUA</c:v>
                      </c:pt>
                      <c:pt idx="14">
                        <c:v>15 SANTO DOMINGO</c:v>
                      </c:pt>
                      <c:pt idx="15">
                        <c:v>16 COTUI</c:v>
                      </c:pt>
                      <c:pt idx="16">
                        <c:v>17 MONTE PLATA</c:v>
                      </c:pt>
                      <c:pt idx="17">
                        <c:v>18 BAHORUCO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'Enero-Dic 2021'!$U$7:$U$24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84</c:v>
                      </c:pt>
                      <c:pt idx="1">
                        <c:v>149</c:v>
                      </c:pt>
                      <c:pt idx="2">
                        <c:v>185</c:v>
                      </c:pt>
                      <c:pt idx="3">
                        <c:v>304</c:v>
                      </c:pt>
                      <c:pt idx="4">
                        <c:v>153</c:v>
                      </c:pt>
                      <c:pt idx="5">
                        <c:v>88</c:v>
                      </c:pt>
                      <c:pt idx="6">
                        <c:v>140</c:v>
                      </c:pt>
                      <c:pt idx="7">
                        <c:v>102</c:v>
                      </c:pt>
                      <c:pt idx="8">
                        <c:v>23</c:v>
                      </c:pt>
                      <c:pt idx="9">
                        <c:v>261</c:v>
                      </c:pt>
                      <c:pt idx="10">
                        <c:v>41</c:v>
                      </c:pt>
                      <c:pt idx="11">
                        <c:v>92</c:v>
                      </c:pt>
                      <c:pt idx="12">
                        <c:v>26</c:v>
                      </c:pt>
                      <c:pt idx="13">
                        <c:v>11</c:v>
                      </c:pt>
                      <c:pt idx="14">
                        <c:v>339</c:v>
                      </c:pt>
                      <c:pt idx="15">
                        <c:v>31</c:v>
                      </c:pt>
                      <c:pt idx="16">
                        <c:v>100</c:v>
                      </c:pt>
                      <c:pt idx="17">
                        <c:v>129</c:v>
                      </c:pt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3-5F62-4AF5-A455-2263348805BB}"/>
                  </c:ext>
                </c:extLst>
              </c15:ser>
            </c15:filteredBarSeries>
          </c:ext>
        </c:extLst>
      </c:barChart>
      <c:catAx>
        <c:axId val="57787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7788128"/>
        <c:crosses val="autoZero"/>
        <c:auto val="1"/>
        <c:lblAlgn val="ctr"/>
        <c:lblOffset val="100"/>
        <c:noMultiLvlLbl val="0"/>
      </c:catAx>
      <c:valAx>
        <c:axId val="57788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7787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Programas de Formación y Capacitación Profesional</a:t>
            </a:r>
            <a:endParaRPr lang="es-DO" sz="1000">
              <a:solidFill>
                <a:sysClr val="windowText" lastClr="000000"/>
              </a:solidFill>
              <a:effectLst/>
            </a:endParaRP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Total Docentes Becados por Programa y Regional</a:t>
            </a:r>
            <a:endParaRPr lang="es-DO" sz="1000">
              <a:solidFill>
                <a:sysClr val="windowText" lastClr="000000"/>
              </a:solidFill>
              <a:effectLst/>
            </a:endParaRP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Periodo enero-diciembre 2021</a:t>
            </a:r>
            <a:endParaRPr lang="es-DO" sz="10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cap="none" spc="2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10949781277340333"/>
          <c:y val="0.22767218752828308"/>
          <c:w val="0.85994663167104113"/>
          <c:h val="0.37033464566929142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'Enero-Dic 2021'!$U$5:$U$6</c:f>
              <c:strCache>
                <c:ptCount val="2"/>
                <c:pt idx="0">
                  <c:v>Becas Otorgadas por Programa periodo enero-diciembre 2021</c:v>
                </c:pt>
                <c:pt idx="1">
                  <c:v>Posgrado</c:v>
                </c:pt>
              </c:strCache>
            </c:strRef>
          </c:tx>
          <c:spPr>
            <a:solidFill>
              <a:schemeClr val="accent1"/>
            </a:soli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'Enero-Dic 2021'!$R$7:$R$24</c:f>
              <c:strCache>
                <c:ptCount val="18"/>
                <c:pt idx="0">
                  <c:v>01 BARAHONA</c:v>
                </c:pt>
                <c:pt idx="1">
                  <c:v>02 SAN JUAN DE LA MAGUANA</c:v>
                </c:pt>
                <c:pt idx="2">
                  <c:v>03 AZUA</c:v>
                </c:pt>
                <c:pt idx="3">
                  <c:v>04 SAN CRISTOBAL</c:v>
                </c:pt>
                <c:pt idx="4">
                  <c:v>05 SAN PEDRO DE MACORIS</c:v>
                </c:pt>
                <c:pt idx="5">
                  <c:v>06 LA VEGA</c:v>
                </c:pt>
                <c:pt idx="6">
                  <c:v>07 SAN FRANCISCO DE MACORIS</c:v>
                </c:pt>
                <c:pt idx="7">
                  <c:v>08 SANTIAGO</c:v>
                </c:pt>
                <c:pt idx="8">
                  <c:v>09 MAO</c:v>
                </c:pt>
                <c:pt idx="9">
                  <c:v>10 SANTO DOMINGO</c:v>
                </c:pt>
                <c:pt idx="10">
                  <c:v>11 PUERTO PLATA</c:v>
                </c:pt>
                <c:pt idx="11">
                  <c:v>12 HIGUEY</c:v>
                </c:pt>
                <c:pt idx="12">
                  <c:v>13 MONTE CRISTI</c:v>
                </c:pt>
                <c:pt idx="13">
                  <c:v>14 NAGUA</c:v>
                </c:pt>
                <c:pt idx="14">
                  <c:v>15 SANTO DOMINGO</c:v>
                </c:pt>
                <c:pt idx="15">
                  <c:v>16 COTUI</c:v>
                </c:pt>
                <c:pt idx="16">
                  <c:v>17 MONTE PLATA</c:v>
                </c:pt>
                <c:pt idx="17">
                  <c:v>18 BAHORUCO</c:v>
                </c:pt>
              </c:strCache>
            </c:strRef>
          </c:cat>
          <c:val>
            <c:numRef>
              <c:f>'Enero-Dic 2021'!$U$7:$U$24</c:f>
              <c:numCache>
                <c:formatCode>General</c:formatCode>
                <c:ptCount val="18"/>
                <c:pt idx="0">
                  <c:v>84</c:v>
                </c:pt>
                <c:pt idx="1">
                  <c:v>149</c:v>
                </c:pt>
                <c:pt idx="2">
                  <c:v>185</c:v>
                </c:pt>
                <c:pt idx="3">
                  <c:v>304</c:v>
                </c:pt>
                <c:pt idx="4">
                  <c:v>153</c:v>
                </c:pt>
                <c:pt idx="5">
                  <c:v>88</c:v>
                </c:pt>
                <c:pt idx="6">
                  <c:v>140</c:v>
                </c:pt>
                <c:pt idx="7">
                  <c:v>102</c:v>
                </c:pt>
                <c:pt idx="8">
                  <c:v>23</c:v>
                </c:pt>
                <c:pt idx="9">
                  <c:v>261</c:v>
                </c:pt>
                <c:pt idx="10">
                  <c:v>41</c:v>
                </c:pt>
                <c:pt idx="11">
                  <c:v>92</c:v>
                </c:pt>
                <c:pt idx="12">
                  <c:v>26</c:v>
                </c:pt>
                <c:pt idx="13">
                  <c:v>11</c:v>
                </c:pt>
                <c:pt idx="14">
                  <c:v>339</c:v>
                </c:pt>
                <c:pt idx="15">
                  <c:v>31</c:v>
                </c:pt>
                <c:pt idx="16">
                  <c:v>100</c:v>
                </c:pt>
                <c:pt idx="17">
                  <c:v>129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C41-4D66-985C-71C57933E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7775072"/>
        <c:axId val="57783776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'Enero-Dic 2021'!$S$5:$S$6</c15:sqref>
                        </c15:formulaRef>
                      </c:ext>
                    </c:extLst>
                    <c:strCache>
                      <c:ptCount val="2"/>
                      <c:pt idx="0">
                        <c:v>Becas Otorgadas por Programa periodo enero-diciembre 2021</c:v>
                      </c:pt>
                      <c:pt idx="1">
                        <c:v>Inicial</c:v>
                      </c:pt>
                    </c:strCache>
                  </c:strRef>
                </c:tx>
                <c:spPr>
                  <a:solidFill>
                    <a:srgbClr val="FF0000"/>
                  </a:soli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dLbl>
                    <c:idx val="0"/>
                    <c:layout>
                      <c:manualLayout>
                        <c:x val="-1.2731334408019993E-17"/>
                        <c:y val="8.2431749594413066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0-0C41-4D66-985C-71C57933ED3F}"/>
                      </c:ext>
                      <c:ext uri="{CE6537A1-D6FC-4f65-9D91-7224C49458BB}"/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rgbClr val="00206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'Enero-Dic 2021'!$R$7:$R$24</c15:sqref>
                        </c15:formulaRef>
                      </c:ext>
                    </c:extLst>
                    <c:strCache>
                      <c:ptCount val="18"/>
                      <c:pt idx="0">
                        <c:v>01 BARAHONA</c:v>
                      </c:pt>
                      <c:pt idx="1">
                        <c:v>02 SAN JUAN DE LA MAGUANA</c:v>
                      </c:pt>
                      <c:pt idx="2">
                        <c:v>03 AZUA</c:v>
                      </c:pt>
                      <c:pt idx="3">
                        <c:v>04 SAN CRISTOBAL</c:v>
                      </c:pt>
                      <c:pt idx="4">
                        <c:v>05 SAN PEDRO DE MACORIS</c:v>
                      </c:pt>
                      <c:pt idx="5">
                        <c:v>06 LA VEGA</c:v>
                      </c:pt>
                      <c:pt idx="6">
                        <c:v>07 SAN FRANCISCO DE MACORIS</c:v>
                      </c:pt>
                      <c:pt idx="7">
                        <c:v>08 SANTIAGO</c:v>
                      </c:pt>
                      <c:pt idx="8">
                        <c:v>09 MAO</c:v>
                      </c:pt>
                      <c:pt idx="9">
                        <c:v>10 SANTO DOMINGO</c:v>
                      </c:pt>
                      <c:pt idx="10">
                        <c:v>11 PUERTO PLATA</c:v>
                      </c:pt>
                      <c:pt idx="11">
                        <c:v>12 HIGUEY</c:v>
                      </c:pt>
                      <c:pt idx="12">
                        <c:v>13 MONTE CRISTI</c:v>
                      </c:pt>
                      <c:pt idx="13">
                        <c:v>14 NAGUA</c:v>
                      </c:pt>
                      <c:pt idx="14">
                        <c:v>15 SANTO DOMINGO</c:v>
                      </c:pt>
                      <c:pt idx="15">
                        <c:v>16 COTUI</c:v>
                      </c:pt>
                      <c:pt idx="16">
                        <c:v>17 MONTE PLATA</c:v>
                      </c:pt>
                      <c:pt idx="17">
                        <c:v>18 BAHORUCO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'Enero-Dic 2021'!$S$7:$S$24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77</c:v>
                      </c:pt>
                      <c:pt idx="1">
                        <c:v>0</c:v>
                      </c:pt>
                      <c:pt idx="2">
                        <c:v>1</c:v>
                      </c:pt>
                      <c:pt idx="3">
                        <c:v>23</c:v>
                      </c:pt>
                      <c:pt idx="4">
                        <c:v>27</c:v>
                      </c:pt>
                      <c:pt idx="5">
                        <c:v>12</c:v>
                      </c:pt>
                      <c:pt idx="6">
                        <c:v>35</c:v>
                      </c:pt>
                      <c:pt idx="7">
                        <c:v>23</c:v>
                      </c:pt>
                      <c:pt idx="8">
                        <c:v>6</c:v>
                      </c:pt>
                      <c:pt idx="9">
                        <c:v>55</c:v>
                      </c:pt>
                      <c:pt idx="10">
                        <c:v>1</c:v>
                      </c:pt>
                      <c:pt idx="11">
                        <c:v>1</c:v>
                      </c:pt>
                      <c:pt idx="12">
                        <c:v>21</c:v>
                      </c:pt>
                      <c:pt idx="13">
                        <c:v>2</c:v>
                      </c:pt>
                      <c:pt idx="14">
                        <c:v>113</c:v>
                      </c:pt>
                      <c:pt idx="15">
                        <c:v>26</c:v>
                      </c:pt>
                      <c:pt idx="16">
                        <c:v>3</c:v>
                      </c:pt>
                      <c:pt idx="17">
                        <c:v>16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1-0C41-4D66-985C-71C57933ED3F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'Enero-Dic 2021'!$T$5:$T$6</c15:sqref>
                        </c15:formulaRef>
                      </c:ext>
                    </c:extLst>
                    <c:strCache>
                      <c:ptCount val="2"/>
                      <c:pt idx="0">
                        <c:v>Becas Otorgadas por Programa periodo enero-diciembre 2021</c:v>
                      </c:pt>
                      <c:pt idx="1">
                        <c:v>Continua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700" b="1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 xmlns:c16r2="http://schemas.microsoft.com/office/drawing/2015/06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'Enero-Dic 2021'!$R$7:$R$24</c15:sqref>
                        </c15:formulaRef>
                      </c:ext>
                    </c:extLst>
                    <c:strCache>
                      <c:ptCount val="18"/>
                      <c:pt idx="0">
                        <c:v>01 BARAHONA</c:v>
                      </c:pt>
                      <c:pt idx="1">
                        <c:v>02 SAN JUAN DE LA MAGUANA</c:v>
                      </c:pt>
                      <c:pt idx="2">
                        <c:v>03 AZUA</c:v>
                      </c:pt>
                      <c:pt idx="3">
                        <c:v>04 SAN CRISTOBAL</c:v>
                      </c:pt>
                      <c:pt idx="4">
                        <c:v>05 SAN PEDRO DE MACORIS</c:v>
                      </c:pt>
                      <c:pt idx="5">
                        <c:v>06 LA VEGA</c:v>
                      </c:pt>
                      <c:pt idx="6">
                        <c:v>07 SAN FRANCISCO DE MACORIS</c:v>
                      </c:pt>
                      <c:pt idx="7">
                        <c:v>08 SANTIAGO</c:v>
                      </c:pt>
                      <c:pt idx="8">
                        <c:v>09 MAO</c:v>
                      </c:pt>
                      <c:pt idx="9">
                        <c:v>10 SANTO DOMINGO</c:v>
                      </c:pt>
                      <c:pt idx="10">
                        <c:v>11 PUERTO PLATA</c:v>
                      </c:pt>
                      <c:pt idx="11">
                        <c:v>12 HIGUEY</c:v>
                      </c:pt>
                      <c:pt idx="12">
                        <c:v>13 MONTE CRISTI</c:v>
                      </c:pt>
                      <c:pt idx="13">
                        <c:v>14 NAGUA</c:v>
                      </c:pt>
                      <c:pt idx="14">
                        <c:v>15 SANTO DOMINGO</c:v>
                      </c:pt>
                      <c:pt idx="15">
                        <c:v>16 COTUI</c:v>
                      </c:pt>
                      <c:pt idx="16">
                        <c:v>17 MONTE PLATA</c:v>
                      </c:pt>
                      <c:pt idx="17">
                        <c:v>18 BAHORUCO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'Enero-Dic 2021'!$T$7:$T$24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2483</c:v>
                      </c:pt>
                      <c:pt idx="1">
                        <c:v>2250</c:v>
                      </c:pt>
                      <c:pt idx="2">
                        <c:v>4757</c:v>
                      </c:pt>
                      <c:pt idx="3">
                        <c:v>9442</c:v>
                      </c:pt>
                      <c:pt idx="4">
                        <c:v>3379</c:v>
                      </c:pt>
                      <c:pt idx="5">
                        <c:v>4226</c:v>
                      </c:pt>
                      <c:pt idx="6">
                        <c:v>2667</c:v>
                      </c:pt>
                      <c:pt idx="7">
                        <c:v>4647</c:v>
                      </c:pt>
                      <c:pt idx="8">
                        <c:v>1956</c:v>
                      </c:pt>
                      <c:pt idx="9">
                        <c:v>8111</c:v>
                      </c:pt>
                      <c:pt idx="10">
                        <c:v>2542</c:v>
                      </c:pt>
                      <c:pt idx="11">
                        <c:v>2462</c:v>
                      </c:pt>
                      <c:pt idx="12">
                        <c:v>1778</c:v>
                      </c:pt>
                      <c:pt idx="13">
                        <c:v>2328</c:v>
                      </c:pt>
                      <c:pt idx="14">
                        <c:v>9084</c:v>
                      </c:pt>
                      <c:pt idx="15">
                        <c:v>2710</c:v>
                      </c:pt>
                      <c:pt idx="16">
                        <c:v>3585</c:v>
                      </c:pt>
                      <c:pt idx="17">
                        <c:v>1965</c:v>
                      </c:pt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2-0C41-4D66-985C-71C57933ED3F}"/>
                  </c:ext>
                </c:extLst>
              </c15:ser>
            </c15:filteredBarSeries>
          </c:ext>
        </c:extLst>
      </c:barChart>
      <c:catAx>
        <c:axId val="57775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7783776"/>
        <c:crosses val="autoZero"/>
        <c:auto val="1"/>
        <c:lblAlgn val="ctr"/>
        <c:lblOffset val="100"/>
        <c:noMultiLvlLbl val="0"/>
      </c:catAx>
      <c:valAx>
        <c:axId val="57783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7775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effectLst/>
              </a:rPr>
              <a:t>Programas de Formación y Desarrollo Profesional </a:t>
            </a:r>
            <a:endParaRPr lang="es-DO" sz="1000"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Docentes Becados que concluyeron la formación, por Tipo de Programa</a:t>
            </a: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Periodo octubre-diciembre 2021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1172793878756081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2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252248775697304"/>
          <c:y val="0.26832108036718061"/>
          <c:w val="0.87747751224302695"/>
          <c:h val="0.3672194897758135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B0F0"/>
            </a:solidFill>
            <a:ln w="25400">
              <a:solidFill>
                <a:schemeClr val="lt1"/>
              </a:solidFill>
            </a:ln>
            <a:effectLst/>
            <a:sp3d contourW="25400">
              <a:contourClr>
                <a:schemeClr val="lt1"/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1782-4B73-9536-F35DA18F0955}"/>
              </c:ext>
            </c:extLst>
          </c:dPt>
          <c:dPt>
            <c:idx val="1"/>
            <c:invertIfNegative val="0"/>
            <c:bubble3D val="0"/>
            <c:explosion val="132"/>
            <c:spPr>
              <a:solidFill>
                <a:srgbClr val="00B0F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782-4B73-9536-F35DA18F0955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1782-4B73-9536-F35DA18F0955}"/>
              </c:ext>
            </c:extLst>
          </c:dPt>
          <c:dLbls>
            <c:dLbl>
              <c:idx val="0"/>
              <c:layout>
                <c:manualLayout>
                  <c:x val="-1.9821232937154591E-2"/>
                  <c:y val="-3.15442136440892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782-4B73-9536-F35DA18F095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441441032434977E-2"/>
                  <c:y val="-2.05523484092361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782-4B73-9536-F35DA18F095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5956014483644892E-2"/>
                  <c:y val="-1.2431338771074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782-4B73-9536-F35DA18F095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'Datos 4to trimestre'!$B$234:$C$236</c15:sqref>
                  </c15:fullRef>
                  <c15:levelRef>
                    <c15:sqref>'Datos 4to trimestre'!$B$234:$B$236</c15:sqref>
                  </c15:levelRef>
                </c:ext>
              </c:extLst>
              <c:f>'Datos 4to trimestre'!$B$234:$B$236</c:f>
              <c:strCache>
                <c:ptCount val="3"/>
                <c:pt idx="0">
                  <c:v>Formación Inicial</c:v>
                </c:pt>
                <c:pt idx="1">
                  <c:v>Formación Continua</c:v>
                </c:pt>
                <c:pt idx="2">
                  <c:v>Posgrado</c:v>
                </c:pt>
              </c:strCache>
            </c:strRef>
          </c:cat>
          <c:val>
            <c:numRef>
              <c:f>'Datos 4to trimestre'!$D$234:$D$236</c:f>
              <c:numCache>
                <c:formatCode>_-* #,##0_-;\-* #,##0_-;_-* "-"??_-;_-@_-</c:formatCode>
                <c:ptCount val="3"/>
                <c:pt idx="0" formatCode="General">
                  <c:v>163</c:v>
                </c:pt>
                <c:pt idx="1">
                  <c:v>33648</c:v>
                </c:pt>
                <c:pt idx="2" formatCode="General">
                  <c:v>340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782-4B73-9536-F35DA18F0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371524016"/>
        <c:axId val="371526192"/>
        <c:axId val="0"/>
      </c:bar3DChart>
      <c:catAx>
        <c:axId val="371524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71526192"/>
        <c:crosses val="autoZero"/>
        <c:auto val="1"/>
        <c:lblAlgn val="ctr"/>
        <c:lblOffset val="100"/>
        <c:noMultiLvlLbl val="0"/>
      </c:catAx>
      <c:valAx>
        <c:axId val="371526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71524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Departamento de Formación Inicial - </a:t>
            </a: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Programas</a:t>
            </a:r>
            <a:r>
              <a:rPr lang="es-DO" sz="1000" b="1" i="0" baseline="0">
                <a:solidFill>
                  <a:sysClr val="windowText" lastClr="000000"/>
                </a:solidFill>
                <a:effectLst/>
              </a:rPr>
              <a:t> de Licenciaturas Aperturados por</a:t>
            </a: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 Área Formativa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Periodo octubre-diciembre  2021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17556402524152567"/>
          <c:y val="1.90930196782937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39415912740027137"/>
          <c:y val="0.29780858178011732"/>
          <c:w val="0.55974618296866385"/>
          <c:h val="0.4931747494019064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'Datos 4to trimestre'!$C$22</c:f>
              <c:strCache>
                <c:ptCount val="1"/>
                <c:pt idx="0">
                  <c:v>Programas aperturados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'Datos 4to trimestre'!$B$23:$B$24</c:f>
              <c:strCache>
                <c:ptCount val="2"/>
                <c:pt idx="0">
                  <c:v>Matemática</c:v>
                </c:pt>
                <c:pt idx="1">
                  <c:v>Biología </c:v>
                </c:pt>
              </c:strCache>
            </c:strRef>
          </c:cat>
          <c:val>
            <c:numRef>
              <c:f>'Datos 4to trimestre'!$C$23:$C$24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BE-42A7-8705-278F1A22E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71528912"/>
        <c:axId val="371526736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'Datos 4to trimestre'!$D$22</c15:sqref>
                        </c15:formulaRef>
                      </c:ext>
                    </c:extLst>
                    <c:strCache>
                      <c:ptCount val="1"/>
                      <c:pt idx="0">
                        <c:v>% </c:v>
                      </c:pt>
                    </c:strCache>
                  </c:strRef>
                </c:tx>
                <c:spPr>
                  <a:solidFill>
                    <a:schemeClr val="bg1"/>
                  </a:solidFill>
                  <a:ln>
                    <a:noFill/>
                  </a:ln>
                  <a:effectLst/>
                </c:spPr>
                <c:invertIfNegative val="0"/>
                <c:dLbls>
                  <c:dLbl>
                    <c:idx val="0"/>
                    <c:layout>
                      <c:manualLayout>
                        <c:x val="0.43641835966892401"/>
                        <c:y val="1.684210154063224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7-78BE-42A7-8705-278F1A22E7FC}"/>
                      </c:ext>
                      <c:ext uri="{CE6537A1-D6FC-4f65-9D91-7224C49458BB}"/>
                    </c:extLst>
                  </c:dLbl>
                  <c:dLbl>
                    <c:idx val="1"/>
                    <c:layout>
                      <c:manualLayout>
                        <c:x val="0.24379232505643342"/>
                        <c:y val="2.245613538750979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6-78BE-42A7-8705-278F1A22E7FC}"/>
                      </c:ext>
                      <c:ext uri="{CE6537A1-D6FC-4f65-9D91-7224C49458BB}"/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rgbClr val="0070C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'Datos 4to trimestre'!$B$23:$B$24</c15:sqref>
                        </c15:formulaRef>
                      </c:ext>
                    </c:extLst>
                    <c:strCache>
                      <c:ptCount val="2"/>
                      <c:pt idx="0">
                        <c:v>Matemática</c:v>
                      </c:pt>
                      <c:pt idx="1">
                        <c:v>Biología 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'Datos 4to trimestre'!$D$23:$D$24</c15:sqref>
                        </c15:formulaRef>
                      </c:ext>
                    </c:extLst>
                    <c:numCache>
                      <c:formatCode>0%</c:formatCode>
                      <c:ptCount val="2"/>
                      <c:pt idx="0">
                        <c:v>0.5</c:v>
                      </c:pt>
                      <c:pt idx="1">
                        <c:v>0.5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3-78BE-42A7-8705-278F1A22E7FC}"/>
                  </c:ext>
                </c:extLst>
              </c15:ser>
            </c15:filteredBarSeries>
          </c:ext>
        </c:extLst>
      </c:barChart>
      <c:catAx>
        <c:axId val="3715289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71526736"/>
        <c:crosses val="autoZero"/>
        <c:auto val="1"/>
        <c:lblAlgn val="ctr"/>
        <c:lblOffset val="100"/>
        <c:noMultiLvlLbl val="0"/>
      </c:catAx>
      <c:valAx>
        <c:axId val="371526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71528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Posgrado  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% Docentes Becados según Eje Geográfico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Periodo octubre-diciembre  2021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403-432A-8247-805D1D21EBD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403-432A-8247-805D1D21EBD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A403-432A-8247-805D1D21EBD9}"/>
              </c:ext>
            </c:extLst>
          </c:dPt>
          <c:dPt>
            <c:idx val="3"/>
            <c:bubble3D val="0"/>
            <c:spPr>
              <a:solidFill>
                <a:srgbClr val="00B05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403-432A-8247-805D1D21EBD9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A403-432A-8247-805D1D21EBD9}"/>
              </c:ext>
            </c:extLst>
          </c:dPt>
          <c:dLbls>
            <c:dLbl>
              <c:idx val="0"/>
              <c:layout>
                <c:manualLayout>
                  <c:x val="-2.506677231383813E-2"/>
                  <c:y val="-1.97224411673079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403-432A-8247-805D1D21EBD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0734908136482944E-2"/>
                  <c:y val="-0.1493000644560100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403-432A-8247-805D1D21EBD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7757308638307021E-2"/>
                  <c:y val="-6.805667188322711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403-432A-8247-805D1D21EBD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8002938311956289E-2"/>
                  <c:y val="-9.633177141492607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A403-432A-8247-805D1D21EBD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1219795638752703"/>
                  <c:y val="-2.156051248246215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A403-432A-8247-805D1D21EBD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'Datos 4to trimestre'!$B$297:$B$301</c:f>
              <c:strCache>
                <c:ptCount val="5"/>
                <c:pt idx="0">
                  <c:v>Metropolitana</c:v>
                </c:pt>
                <c:pt idx="1">
                  <c:v>Sur</c:v>
                </c:pt>
                <c:pt idx="2">
                  <c:v>Este</c:v>
                </c:pt>
                <c:pt idx="3">
                  <c:v>Norte</c:v>
                </c:pt>
                <c:pt idx="4">
                  <c:v>Nordeste</c:v>
                </c:pt>
              </c:strCache>
            </c:strRef>
          </c:cat>
          <c:val>
            <c:numRef>
              <c:f>'Datos 4to trimestre'!$C$297:$C$301</c:f>
              <c:numCache>
                <c:formatCode>General</c:formatCode>
                <c:ptCount val="5"/>
                <c:pt idx="0">
                  <c:v>247</c:v>
                </c:pt>
                <c:pt idx="1">
                  <c:v>153</c:v>
                </c:pt>
                <c:pt idx="2">
                  <c:v>0</c:v>
                </c:pt>
                <c:pt idx="3">
                  <c:v>8</c:v>
                </c:pt>
                <c:pt idx="4">
                  <c:v>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403-432A-8247-805D1D21EBD9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9CC4-462F-9C7B-8E565A9E9C4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9CC4-462F-9C7B-8E565A9E9C4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9CC4-462F-9C7B-8E565A9E9C4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9CC4-462F-9C7B-8E565A9E9C4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9CC4-462F-9C7B-8E565A9E9C42}"/>
              </c:ext>
            </c:extLst>
          </c:dPt>
          <c:cat>
            <c:strRef>
              <c:f>'Datos 4to trimestre'!$B$297:$B$301</c:f>
              <c:strCache>
                <c:ptCount val="5"/>
                <c:pt idx="0">
                  <c:v>Metropolitana</c:v>
                </c:pt>
                <c:pt idx="1">
                  <c:v>Sur</c:v>
                </c:pt>
                <c:pt idx="2">
                  <c:v>Este</c:v>
                </c:pt>
                <c:pt idx="3">
                  <c:v>Norte</c:v>
                </c:pt>
                <c:pt idx="4">
                  <c:v>Nordeste</c:v>
                </c:pt>
              </c:strCache>
            </c:strRef>
          </c:cat>
          <c:val>
            <c:numRef>
              <c:f>'Datos 4to trimestre'!$D$297:$D$301</c:f>
              <c:numCache>
                <c:formatCode>0%</c:formatCode>
                <c:ptCount val="5"/>
                <c:pt idx="0">
                  <c:v>0.5600907029478458</c:v>
                </c:pt>
                <c:pt idx="1">
                  <c:v>0.34693877551020408</c:v>
                </c:pt>
                <c:pt idx="2">
                  <c:v>0</c:v>
                </c:pt>
                <c:pt idx="3">
                  <c:v>1.8140589569160998E-2</c:v>
                </c:pt>
                <c:pt idx="4">
                  <c:v>7.4829931972789115E-2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403-432A-8247-805D1D21E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effectLst/>
              </a:rPr>
              <a:t>Programas de Formación y Desarrollo Profesional </a:t>
            </a: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  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% Docentes Becados según Eje Geográfico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Periodo octubre-diciembre  2021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12027279376963125"/>
          <c:y val="3.1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D020-4EA9-ACBC-76A1EB810E1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D020-4EA9-ACBC-76A1EB810E1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D020-4EA9-ACBC-76A1EB810E1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D020-4EA9-ACBC-76A1EB810E1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D020-4EA9-ACBC-76A1EB810E1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'Datos 4to trimestre'!$B$251:$B$255</c:f>
              <c:strCache>
                <c:ptCount val="5"/>
                <c:pt idx="0">
                  <c:v>Metropolitana</c:v>
                </c:pt>
                <c:pt idx="1">
                  <c:v>Sur</c:v>
                </c:pt>
                <c:pt idx="2">
                  <c:v>Este</c:v>
                </c:pt>
                <c:pt idx="3">
                  <c:v>Norte</c:v>
                </c:pt>
                <c:pt idx="4">
                  <c:v>Nordeste</c:v>
                </c:pt>
              </c:strCache>
            </c:strRef>
          </c:cat>
          <c:val>
            <c:numRef>
              <c:f>'Datos 4to trimestre'!$D$251:$D$255</c:f>
              <c:numCache>
                <c:formatCode>0.0%</c:formatCode>
                <c:ptCount val="5"/>
                <c:pt idx="0">
                  <c:v>0.55249147192909742</c:v>
                </c:pt>
                <c:pt idx="1">
                  <c:v>9.5960723052889982E-2</c:v>
                </c:pt>
                <c:pt idx="2">
                  <c:v>8.4451812414320787E-2</c:v>
                </c:pt>
                <c:pt idx="3">
                  <c:v>0.14958395766251156</c:v>
                </c:pt>
                <c:pt idx="4">
                  <c:v>0.11751203494118022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D020-4EA9-ACBC-76A1EB810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extLst xmlns:c16r2="http://schemas.microsoft.com/office/drawing/2015/06/chart"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1-D020-4EA9-ACBC-76A1EB810E1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3-D020-4EA9-ACBC-76A1EB810E1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5-D020-4EA9-ACBC-76A1EB810E11}"/>
                    </c:ext>
                  </c:extLst>
                </c:dPt>
                <c:dPt>
                  <c:idx val="3"/>
                  <c:bubble3D val="0"/>
                  <c:spPr>
                    <a:solidFill>
                      <a:srgbClr val="00B050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7-D020-4EA9-ACBC-76A1EB810E11}"/>
                    </c:ext>
                  </c:extLst>
                </c:dPt>
                <c:dPt>
                  <c:idx val="4"/>
                  <c:bubble3D val="0"/>
                  <c:spPr>
                    <a:solidFill>
                      <a:srgbClr val="FF0000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9-D020-4EA9-ACBC-76A1EB810E11}"/>
                    </c:ext>
                  </c:extLst>
                </c:dPt>
                <c:dLbls>
                  <c:dLbl>
                    <c:idx val="0"/>
                    <c:layout>
                      <c:manualLayout>
                        <c:x val="-5.4365847711659129E-2"/>
                        <c:y val="4.176714238845144E-3"/>
                      </c:manualLayout>
                    </c:layout>
                    <c:tx>
                      <c:rich>
                        <a:bodyPr rot="0" spcFirstLastPara="1" vertOverflow="ellipsis" vert="horz" wrap="square" lIns="38100" tIns="19050" rIns="38100" bIns="19050" anchor="ctr" anchorCtr="1">
                          <a:noAutofit/>
                        </a:bodyPr>
                        <a:lstStyle/>
                        <a:p>
                          <a:pPr>
                            <a:defRPr sz="900" b="1" i="0" u="none" strike="noStrike" kern="1200" baseline="0">
                              <a:solidFill>
                                <a:srgbClr val="FF0000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pPr>
                          <a:fld id="{9A925A29-14A2-4689-885E-1945DA6EF355}" type="VALUE">
                            <a:rPr lang="en-US"/>
                            <a:pPr>
                              <a:defRPr b="1">
                                <a:solidFill>
                                  <a:srgbClr val="FF0000"/>
                                </a:solidFill>
                              </a:defRPr>
                            </a:pPr>
                            <a:t>[VALOR]</a:t>
                          </a:fld>
                          <a:r>
                            <a:rPr lang="en-US" baseline="0"/>
                            <a:t>, 22.3%</a:t>
                          </a:r>
                        </a:p>
                      </c:rich>
                    </c:tx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900" b="1" i="0" u="none" strike="noStrike" kern="1200" baseline="0">
                            <a:solidFill>
                              <a:srgbClr val="FF0000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DO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1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1-D020-4EA9-ACBC-76A1EB810E11}"/>
                      </c:ext>
                      <c:ext uri="{CE6537A1-D6FC-4f65-9D91-7224C49458BB}">
                        <c15:layout>
                          <c:manualLayout>
                            <c:w val="0.11029158240465842"/>
                            <c:h val="0.16658874671916007"/>
                          </c:manualLayout>
                        </c15:layout>
                        <c15:dlblFieldTable/>
                        <c15:showDataLabelsRange val="0"/>
                      </c:ext>
                    </c:extLst>
                  </c:dLbl>
                  <c:dLbl>
                    <c:idx val="1"/>
                    <c:layout>
                      <c:manualLayout>
                        <c:x val="-8.8650803895428071E-4"/>
                        <c:y val="-9.3515625000000005E-2"/>
                      </c:manualLayout>
                    </c:layout>
                    <c:tx>
                      <c:rich>
                        <a:bodyPr rot="0" spcFirstLastPara="1" vertOverflow="ellipsis" vert="horz" wrap="square" lIns="38100" tIns="19050" rIns="38100" bIns="19050" anchor="ctr" anchorCtr="1">
                          <a:noAutofit/>
                        </a:bodyPr>
                        <a:lstStyle/>
                        <a:p>
                          <a:pPr>
                            <a:defRPr sz="900" b="1" i="0" u="none" strike="noStrike" kern="1200" baseline="0">
                              <a:solidFill>
                                <a:srgbClr val="FF0000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pPr>
                          <a:fld id="{D20BE4B2-A0E8-4530-B6E0-FAC572B29C0B}" type="VALUE">
                            <a:rPr lang="en-US"/>
                            <a:pPr>
                              <a:defRPr b="1">
                                <a:solidFill>
                                  <a:srgbClr val="FF0000"/>
                                </a:solidFill>
                              </a:defRPr>
                            </a:pPr>
                            <a:t>[VALOR]</a:t>
                          </a:fld>
                          <a:r>
                            <a:rPr lang="en-US" baseline="0"/>
                            <a:t>, 17.9%</a:t>
                          </a:r>
                        </a:p>
                      </c:rich>
                    </c:tx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900" b="1" i="0" u="none" strike="noStrike" kern="1200" baseline="0">
                            <a:solidFill>
                              <a:srgbClr val="FF0000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DO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1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3-D020-4EA9-ACBC-76A1EB810E11}"/>
                      </c:ext>
                      <c:ext uri="{CE6537A1-D6FC-4f65-9D91-7224C49458BB}">
                        <c15:layout>
                          <c:manualLayout>
                            <c:w val="0.11029158240465842"/>
                            <c:h val="0.15617208005249342"/>
                          </c:manualLayout>
                        </c15:layout>
                        <c15:dlblFieldTable/>
                        <c15:showDataLabelsRange val="0"/>
                      </c:ext>
                    </c:extLst>
                  </c:dLbl>
                  <c:dLbl>
                    <c:idx val="2"/>
                    <c:layout>
                      <c:manualLayout>
                        <c:x val="-4.3715846994535464E-2"/>
                        <c:y val="-5.145136154855643E-2"/>
                      </c:manualLayout>
                    </c:layout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900" b="1" i="0" u="none" strike="noStrike" kern="1200" baseline="0">
                            <a:solidFill>
                              <a:srgbClr val="FF0000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DO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1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5-D020-4EA9-ACBC-76A1EB810E11}"/>
                      </c:ext>
                      <c:ext uri="{CE6537A1-D6FC-4f65-9D91-7224C49458BB}">
                        <c15:layout>
                          <c:manualLayout>
                            <c:w val="0.10109289617486339"/>
                            <c:h val="0.17838541666666666"/>
                          </c:manualLayout>
                        </c15:layout>
                      </c:ext>
                    </c:extLst>
                  </c:dLbl>
                  <c:dLbl>
                    <c:idx val="3"/>
                    <c:layout>
                      <c:manualLayout>
                        <c:x val="-5.239877802159976E-3"/>
                        <c:y val="-0.12613353018372703"/>
                      </c:manualLayout>
                    </c:layout>
                    <c:tx>
                      <c:rich>
                        <a:bodyPr rot="0" spcFirstLastPara="1" vertOverflow="ellipsis" vert="horz" wrap="square" lIns="38100" tIns="19050" rIns="38100" bIns="19050" anchor="ctr" anchorCtr="1">
                          <a:noAutofit/>
                        </a:bodyPr>
                        <a:lstStyle/>
                        <a:p>
                          <a:pPr>
                            <a:defRPr sz="900" b="1" i="0" u="none" strike="noStrike" kern="1200" baseline="0">
                              <a:solidFill>
                                <a:srgbClr val="FF0000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pPr>
                          <a:fld id="{B2DA0DBB-081C-4854-9DF7-80007DACA696}" type="VALUE">
                            <a:rPr lang="en-US"/>
                            <a:pPr>
                              <a:defRPr b="1">
                                <a:solidFill>
                                  <a:srgbClr val="FF0000"/>
                                </a:solidFill>
                              </a:defRPr>
                            </a:pPr>
                            <a:t>[VALOR]</a:t>
                          </a:fld>
                          <a:r>
                            <a:rPr lang="en-US" baseline="0"/>
                            <a:t>, 28.4%</a:t>
                          </a:r>
                        </a:p>
                      </c:rich>
                    </c:tx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900" b="1" i="0" u="none" strike="noStrike" kern="1200" baseline="0">
                            <a:solidFill>
                              <a:srgbClr val="FF0000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DO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1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7-D020-4EA9-ACBC-76A1EB810E11}"/>
                      </c:ext>
                      <c:ext uri="{CE6537A1-D6FC-4f65-9D91-7224C49458BB}">
                        <c15:layout>
                          <c:manualLayout>
                            <c:w val="0.12122054415329231"/>
                            <c:h val="0.1978387467191601"/>
                          </c:manualLayout>
                        </c15:layout>
                        <c15:dlblFieldTable/>
                        <c15:showDataLabelsRange val="0"/>
                      </c:ext>
                    </c:extLst>
                  </c:dLbl>
                  <c:dLbl>
                    <c:idx val="4"/>
                    <c:layout>
                      <c:manualLayout>
                        <c:x val="2.5857894812328752E-2"/>
                        <c:y val="-3.2560490485564302E-2"/>
                      </c:manualLayout>
                    </c:layout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900" b="1" i="0" u="none" strike="noStrike" kern="1200" baseline="0">
                            <a:solidFill>
                              <a:srgbClr val="FF0000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DO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1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9-D020-4EA9-ACBC-76A1EB810E11}"/>
                      </c:ext>
                      <c:ext uri="{CE6537A1-D6FC-4f65-9D91-7224C49458BB}">
                        <c15:layout>
                          <c:manualLayout>
                            <c:w val="0.1066485951551138"/>
                            <c:h val="0.17700541338582676"/>
                          </c:manualLayout>
                        </c15:layout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rgbClr val="FF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showLegendKey val="0"/>
                  <c:showVal val="1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6r2="http://schemas.microsoft.com/office/drawing/2015/06/chart">
                    <c:ext uri="{CE6537A1-D6FC-4f65-9D91-7224C49458BB}"/>
                  </c:extLst>
                </c:dLbls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'Datos 4to trimestre'!$B$251:$B$255</c15:sqref>
                        </c15:formulaRef>
                      </c:ext>
                    </c:extLst>
                    <c:strCache>
                      <c:ptCount val="5"/>
                      <c:pt idx="0">
                        <c:v>Metropolitana</c:v>
                      </c:pt>
                      <c:pt idx="1">
                        <c:v>Sur</c:v>
                      </c:pt>
                      <c:pt idx="2">
                        <c:v>Este</c:v>
                      </c:pt>
                      <c:pt idx="3">
                        <c:v>Norte</c:v>
                      </c:pt>
                      <c:pt idx="4">
                        <c:v>Nordeste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'Datos 4to trimestre'!$C$251:$C$255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5"/>
                      <c:pt idx="0">
                        <c:v>17330</c:v>
                      </c:pt>
                      <c:pt idx="1">
                        <c:v>3010</c:v>
                      </c:pt>
                      <c:pt idx="2">
                        <c:v>2649</c:v>
                      </c:pt>
                      <c:pt idx="3">
                        <c:v>4692</c:v>
                      </c:pt>
                      <c:pt idx="4">
                        <c:v>3686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A-D020-4EA9-ACBC-76A1EB810E11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Formación Inicial  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% Docentes Becados según Eje Geográfico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Periodo octubre-diciembre  2021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9B3E-4160-B3A8-0C0A98FBDED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9B3E-4160-B3A8-0C0A98FBDED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9B3E-4160-B3A8-0C0A98FBDED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9B3E-4160-B3A8-0C0A98FBDED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9B3E-4160-B3A8-0C0A98FBDEDA}"/>
              </c:ext>
            </c:extLst>
          </c:dPt>
          <c:dLbls>
            <c:dLbl>
              <c:idx val="0"/>
              <c:layout>
                <c:manualLayout>
                  <c:x val="-8.2291736260240195E-2"/>
                  <c:y val="-5.60970419238135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9B3E-4160-B3A8-0C0A98FBDEDA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3169808319414618E-2"/>
                  <c:y val="-1.77200822870114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9B3E-4160-B3A8-0C0A98FBDED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'Datos 4to trimestre'!$B$266:$B$270</c:f>
              <c:strCache>
                <c:ptCount val="5"/>
                <c:pt idx="0">
                  <c:v>Metropolitana</c:v>
                </c:pt>
                <c:pt idx="1">
                  <c:v>Sur</c:v>
                </c:pt>
                <c:pt idx="2">
                  <c:v>Este</c:v>
                </c:pt>
                <c:pt idx="3">
                  <c:v>Norte</c:v>
                </c:pt>
                <c:pt idx="4">
                  <c:v>Nordeste</c:v>
                </c:pt>
              </c:strCache>
            </c:strRef>
          </c:cat>
          <c:val>
            <c:numRef>
              <c:f>'Datos 4to trimestre'!$D$266:$D$270</c:f>
              <c:numCache>
                <c:formatCode>0.0%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9B3E-4160-B3A8-0C0A98FBD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extLst xmlns:c16r2="http://schemas.microsoft.com/office/drawing/2015/06/chart"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1-9B3E-4160-B3A8-0C0A98FBDED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3-9B3E-4160-B3A8-0C0A98FBDED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5-9B3E-4160-B3A8-0C0A98FBDEDA}"/>
                    </c:ext>
                  </c:extLst>
                </c:dPt>
                <c:dPt>
                  <c:idx val="3"/>
                  <c:bubble3D val="0"/>
                  <c:spPr>
                    <a:solidFill>
                      <a:srgbClr val="00B050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7-9B3E-4160-B3A8-0C0A98FBDEDA}"/>
                    </c:ext>
                  </c:extLst>
                </c:dPt>
                <c:dPt>
                  <c:idx val="4"/>
                  <c:bubble3D val="0"/>
                  <c:spPr>
                    <a:solidFill>
                      <a:srgbClr val="FF0000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9-9B3E-4160-B3A8-0C0A98FBDEDA}"/>
                    </c:ext>
                  </c:extLst>
                </c:dPt>
                <c:dLbls>
                  <c:dLbl>
                    <c:idx val="0"/>
                    <c:layout>
                      <c:manualLayout>
                        <c:x val="-3.9733715103793844E-2"/>
                        <c:y val="-4.0166702135206074E-2"/>
                      </c:manualLayout>
                    </c:layout>
                    <c:tx>
                      <c:rich>
                        <a:bodyPr rot="0" spcFirstLastPara="1" vertOverflow="ellipsis" vert="horz" wrap="square" lIns="38100" tIns="19050" rIns="38100" bIns="19050" anchor="ctr" anchorCtr="1">
                          <a:noAutofit/>
                        </a:bodyPr>
                        <a:lstStyle/>
                        <a:p>
                          <a:pPr>
                            <a:defRPr sz="900" b="1" i="0" u="none" strike="noStrike" kern="1200" baseline="0">
                              <a:solidFill>
                                <a:srgbClr val="FF0000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pPr>
                          <a:fld id="{3A296A09-DD74-40FA-94FE-FE04B57C0D0E}" type="VALUE">
                            <a:rPr lang="en-US"/>
                            <a:pPr>
                              <a:defRPr b="1">
                                <a:solidFill>
                                  <a:srgbClr val="FF0000"/>
                                </a:solidFill>
                              </a:defRPr>
                            </a:pPr>
                            <a:t>[VALOR]</a:t>
                          </a:fld>
                          <a:r>
                            <a:rPr lang="en-US" baseline="0"/>
                            <a:t>, 33.7%</a:t>
                          </a:r>
                        </a:p>
                      </c:rich>
                    </c:tx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900" b="1" i="0" u="none" strike="noStrike" kern="1200" baseline="0">
                            <a:solidFill>
                              <a:srgbClr val="FF0000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DO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1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1-9B3E-4160-B3A8-0C0A98FBDEDA}"/>
                      </c:ext>
                      <c:ext uri="{CE6537A1-D6FC-4f65-9D91-7224C49458BB}">
                        <c15:layout>
                          <c:manualLayout>
                            <c:w val="0.13395975503062119"/>
                            <c:h val="0.19210233855903144"/>
                          </c:manualLayout>
                        </c15:layout>
                        <c15:dlblFieldTable/>
                        <c15:showDataLabelsRange val="0"/>
                      </c:ext>
                    </c:extLst>
                  </c:dLbl>
                  <c:dLbl>
                    <c:idx val="1"/>
                    <c:layout>
                      <c:manualLayout>
                        <c:x val="-2.6262626262626265E-2"/>
                        <c:y val="-0.24432527015204181"/>
                      </c:manualLayout>
                    </c:layout>
                    <c:tx>
                      <c:rich>
                        <a:bodyPr rot="0" spcFirstLastPara="1" vertOverflow="ellipsis" vert="horz" wrap="square" lIns="38100" tIns="19050" rIns="38100" bIns="19050" anchor="ctr" anchorCtr="1">
                          <a:noAutofit/>
                        </a:bodyPr>
                        <a:lstStyle/>
                        <a:p>
                          <a:pPr>
                            <a:defRPr sz="900" b="1" i="0" u="none" strike="noStrike" kern="1200" baseline="0">
                              <a:solidFill>
                                <a:srgbClr val="FF0000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pPr>
                          <a:fld id="{2E2E3A3D-B028-4ABD-95F4-330F21844DB2}" type="VALUE">
                            <a:rPr lang="en-US"/>
                            <a:pPr>
                              <a:defRPr b="1">
                                <a:solidFill>
                                  <a:srgbClr val="FF0000"/>
                                </a:solidFill>
                              </a:defRPr>
                            </a:pPr>
                            <a:t>[VALOR]</a:t>
                          </a:fld>
                          <a:r>
                            <a:rPr lang="en-US" baseline="0"/>
                            <a:t>, 29.8%</a:t>
                          </a:r>
                        </a:p>
                      </c:rich>
                    </c:tx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900" b="1" i="0" u="none" strike="noStrike" kern="1200" baseline="0">
                            <a:solidFill>
                              <a:srgbClr val="FF0000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DO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1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3-9B3E-4160-B3A8-0C0A98FBDEDA}"/>
                      </c:ext>
                      <c:ext uri="{CE6537A1-D6FC-4f65-9D91-7224C49458BB}">
                        <c15:layout>
                          <c:manualLayout>
                            <c:w val="0.13030303030303031"/>
                            <c:h val="0.21171171171171171"/>
                          </c:manualLayout>
                        </c15:layout>
                        <c15:dlblFieldTable/>
                        <c15:showDataLabelsRange val="0"/>
                      </c:ext>
                    </c:extLst>
                  </c:dLbl>
                  <c:dLbl>
                    <c:idx val="3"/>
                    <c:layout>
                      <c:manualLayout>
                        <c:x val="3.9857417115185048E-2"/>
                        <c:y val="-6.5375331039701112E-2"/>
                      </c:manualLayout>
                    </c:layout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900" b="1" i="0" u="none" strike="noStrike" kern="1200" baseline="0">
                            <a:solidFill>
                              <a:srgbClr val="FF0000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DO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1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7-9B3E-4160-B3A8-0C0A98FBDEDA}"/>
                      </c:ext>
                      <c:ext uri="{CE6537A1-D6FC-4f65-9D91-7224C49458BB}">
                        <c15:layout>
                          <c:manualLayout>
                            <c:w val="8.9515310586176733E-2"/>
                            <c:h val="0.16207230852900145"/>
                          </c:manualLayout>
                        </c15:layout>
                      </c:ext>
                    </c:extLst>
                  </c:dLbl>
                  <c:dLbl>
                    <c:idx val="4"/>
                    <c:layout>
                      <c:manualLayout>
                        <c:x val="4.8053766006521913E-2"/>
                        <c:y val="-1.1101652833936299E-3"/>
                      </c:manualLayout>
                    </c:layout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900" b="1" i="0" u="none" strike="noStrike" kern="1200" baseline="0">
                            <a:solidFill>
                              <a:srgbClr val="FF0000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DO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1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9-9B3E-4160-B3A8-0C0A98FBDEDA}"/>
                      </c:ext>
                      <c:ext uri="{CE6537A1-D6FC-4f65-9D91-7224C49458BB}">
                        <c15:layout>
                          <c:manualLayout>
                            <c:w val="0.11779813886900502"/>
                            <c:h val="0.18009032654701942"/>
                          </c:manualLayout>
                        </c15:layout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rgbClr val="FF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showLegendKey val="0"/>
                  <c:showVal val="1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6r2="http://schemas.microsoft.com/office/drawing/2015/06/chart">
                    <c:ext uri="{CE6537A1-D6FC-4f65-9D91-7224C49458BB}"/>
                  </c:extLst>
                </c:dLbls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'Datos 4to trimestre'!$B$266:$B$270</c15:sqref>
                        </c15:formulaRef>
                      </c:ext>
                    </c:extLst>
                    <c:strCache>
                      <c:ptCount val="5"/>
                      <c:pt idx="0">
                        <c:v>Metropolitana</c:v>
                      </c:pt>
                      <c:pt idx="1">
                        <c:v>Sur</c:v>
                      </c:pt>
                      <c:pt idx="2">
                        <c:v>Este</c:v>
                      </c:pt>
                      <c:pt idx="3">
                        <c:v>Norte</c:v>
                      </c:pt>
                      <c:pt idx="4">
                        <c:v>Nordeste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'Datos 4to trimestre'!$C$266:$C$270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32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A-9B3E-4160-B3A8-0C0A98FBDEDA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9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5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8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9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8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1.xml"/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9.xml"/><Relationship Id="rId3" Type="http://schemas.openxmlformats.org/officeDocument/2006/relationships/chart" Target="../charts/chart44.xml"/><Relationship Id="rId7" Type="http://schemas.openxmlformats.org/officeDocument/2006/relationships/chart" Target="../charts/chart48.xml"/><Relationship Id="rId2" Type="http://schemas.openxmlformats.org/officeDocument/2006/relationships/chart" Target="../charts/chart43.xml"/><Relationship Id="rId1" Type="http://schemas.openxmlformats.org/officeDocument/2006/relationships/chart" Target="../charts/chart42.xml"/><Relationship Id="rId6" Type="http://schemas.openxmlformats.org/officeDocument/2006/relationships/chart" Target="../charts/chart47.xml"/><Relationship Id="rId5" Type="http://schemas.openxmlformats.org/officeDocument/2006/relationships/chart" Target="../charts/chart46.xml"/><Relationship Id="rId4" Type="http://schemas.openxmlformats.org/officeDocument/2006/relationships/chart" Target="../charts/chart4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361951</xdr:colOff>
      <xdr:row>10</xdr:row>
      <xdr:rowOff>114301</xdr:rowOff>
    </xdr:from>
    <xdr:to>
      <xdr:col>11</xdr:col>
      <xdr:colOff>104775</xdr:colOff>
      <xdr:row>19</xdr:row>
      <xdr:rowOff>133350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570F51D5-444A-4AAD-9A48-BB46523BF3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19050</xdr:colOff>
      <xdr:row>72</xdr:row>
      <xdr:rowOff>28575</xdr:rowOff>
    </xdr:from>
    <xdr:to>
      <xdr:col>10</xdr:col>
      <xdr:colOff>371476</xdr:colOff>
      <xdr:row>86</xdr:row>
      <xdr:rowOff>57150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3406A46A-A7E0-4DC7-BE97-84A83086EB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704851</xdr:colOff>
      <xdr:row>165</xdr:row>
      <xdr:rowOff>19050</xdr:rowOff>
    </xdr:from>
    <xdr:to>
      <xdr:col>10</xdr:col>
      <xdr:colOff>333375</xdr:colOff>
      <xdr:row>177</xdr:row>
      <xdr:rowOff>28575</xdr:rowOff>
    </xdr:to>
    <xdr:graphicFrame macro="">
      <xdr:nvGraphicFramePr>
        <xdr:cNvPr id="6" name="Gráfico 5">
          <a:extLst>
            <a:ext uri="{FF2B5EF4-FFF2-40B4-BE49-F238E27FC236}">
              <a16:creationId xmlns="" xmlns:a16="http://schemas.microsoft.com/office/drawing/2014/main" id="{05C90B7D-73F2-4B0E-BF2F-0ED2C02978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28575</xdr:colOff>
      <xdr:row>180</xdr:row>
      <xdr:rowOff>90486</xdr:rowOff>
    </xdr:from>
    <xdr:to>
      <xdr:col>9</xdr:col>
      <xdr:colOff>219075</xdr:colOff>
      <xdr:row>190</xdr:row>
      <xdr:rowOff>28574</xdr:rowOff>
    </xdr:to>
    <xdr:graphicFrame macro="">
      <xdr:nvGraphicFramePr>
        <xdr:cNvPr id="7" name="Gráfico 6">
          <a:extLst>
            <a:ext uri="{FF2B5EF4-FFF2-40B4-BE49-F238E27FC236}">
              <a16:creationId xmlns="" xmlns:a16="http://schemas.microsoft.com/office/drawing/2014/main" id="{E2E7ABD3-5844-4066-8E90-A0A46F2EBE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295274</xdr:colOff>
      <xdr:row>228</xdr:row>
      <xdr:rowOff>252413</xdr:rowOff>
    </xdr:from>
    <xdr:to>
      <xdr:col>11</xdr:col>
      <xdr:colOff>9525</xdr:colOff>
      <xdr:row>236</xdr:row>
      <xdr:rowOff>0</xdr:rowOff>
    </xdr:to>
    <xdr:graphicFrame macro="">
      <xdr:nvGraphicFramePr>
        <xdr:cNvPr id="9" name="Gráfico 8">
          <a:extLst>
            <a:ext uri="{FF2B5EF4-FFF2-40B4-BE49-F238E27FC236}">
              <a16:creationId xmlns="" xmlns:a16="http://schemas.microsoft.com/office/drawing/2014/main" id="{6B701F25-853C-4041-AD33-DF9A77F357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190500</xdr:colOff>
      <xdr:row>21</xdr:row>
      <xdr:rowOff>52387</xdr:rowOff>
    </xdr:from>
    <xdr:to>
      <xdr:col>10</xdr:col>
      <xdr:colOff>723900</xdr:colOff>
      <xdr:row>29</xdr:row>
      <xdr:rowOff>161925</xdr:rowOff>
    </xdr:to>
    <xdr:graphicFrame macro="">
      <xdr:nvGraphicFramePr>
        <xdr:cNvPr id="10" name="Gráfico 9">
          <a:extLst>
            <a:ext uri="{FF2B5EF4-FFF2-40B4-BE49-F238E27FC236}">
              <a16:creationId xmlns="" xmlns:a16="http://schemas.microsoft.com/office/drawing/2014/main" id="{3E9D7F35-79A8-4B7F-9317-14AB7ACB5F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371475</xdr:colOff>
      <xdr:row>295</xdr:row>
      <xdr:rowOff>9524</xdr:rowOff>
    </xdr:from>
    <xdr:to>
      <xdr:col>13</xdr:col>
      <xdr:colOff>352425</xdr:colOff>
      <xdr:row>305</xdr:row>
      <xdr:rowOff>33336</xdr:rowOff>
    </xdr:to>
    <xdr:graphicFrame macro="">
      <xdr:nvGraphicFramePr>
        <xdr:cNvPr id="11" name="Gráfico 10">
          <a:extLst>
            <a:ext uri="{FF2B5EF4-FFF2-40B4-BE49-F238E27FC236}">
              <a16:creationId xmlns="" xmlns:a16="http://schemas.microsoft.com/office/drawing/2014/main" id="{63B751C0-BA7D-4B66-B191-2653D4E0A8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733425</xdr:colOff>
      <xdr:row>247</xdr:row>
      <xdr:rowOff>9525</xdr:rowOff>
    </xdr:from>
    <xdr:to>
      <xdr:col>15</xdr:col>
      <xdr:colOff>409575</xdr:colOff>
      <xdr:row>257</xdr:row>
      <xdr:rowOff>152400</xdr:rowOff>
    </xdr:to>
    <xdr:graphicFrame macro="">
      <xdr:nvGraphicFramePr>
        <xdr:cNvPr id="12" name="Gráfico 11">
          <a:extLst>
            <a:ext uri="{FF2B5EF4-FFF2-40B4-BE49-F238E27FC236}">
              <a16:creationId xmlns="" xmlns:a16="http://schemas.microsoft.com/office/drawing/2014/main" id="{D29B5775-1ED4-4183-AC8C-B3FCDB0B3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0</xdr:colOff>
      <xdr:row>263</xdr:row>
      <xdr:rowOff>0</xdr:rowOff>
    </xdr:from>
    <xdr:to>
      <xdr:col>10</xdr:col>
      <xdr:colOff>95250</xdr:colOff>
      <xdr:row>272</xdr:row>
      <xdr:rowOff>142875</xdr:rowOff>
    </xdr:to>
    <xdr:graphicFrame macro="">
      <xdr:nvGraphicFramePr>
        <xdr:cNvPr id="13" name="Gráfico 12">
          <a:extLst>
            <a:ext uri="{FF2B5EF4-FFF2-40B4-BE49-F238E27FC236}">
              <a16:creationId xmlns="" xmlns:a16="http://schemas.microsoft.com/office/drawing/2014/main" id="{5A2349C8-2BE1-471F-81CC-64C614524F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266700</xdr:colOff>
      <xdr:row>279</xdr:row>
      <xdr:rowOff>123825</xdr:rowOff>
    </xdr:from>
    <xdr:to>
      <xdr:col>13</xdr:col>
      <xdr:colOff>361950</xdr:colOff>
      <xdr:row>289</xdr:row>
      <xdr:rowOff>76200</xdr:rowOff>
    </xdr:to>
    <xdr:graphicFrame macro="">
      <xdr:nvGraphicFramePr>
        <xdr:cNvPr id="14" name="Gráfico 13">
          <a:extLst>
            <a:ext uri="{FF2B5EF4-FFF2-40B4-BE49-F238E27FC236}">
              <a16:creationId xmlns="" xmlns:a16="http://schemas.microsoft.com/office/drawing/2014/main" id="{35FB8566-F889-48AD-81A1-3DAD757D56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47625</xdr:colOff>
      <xdr:row>313</xdr:row>
      <xdr:rowOff>14286</xdr:rowOff>
    </xdr:from>
    <xdr:to>
      <xdr:col>16</xdr:col>
      <xdr:colOff>638175</xdr:colOff>
      <xdr:row>336</xdr:row>
      <xdr:rowOff>47625</xdr:rowOff>
    </xdr:to>
    <xdr:graphicFrame macro="">
      <xdr:nvGraphicFramePr>
        <xdr:cNvPr id="15" name="Gráfico 14">
          <a:extLst>
            <a:ext uri="{FF2B5EF4-FFF2-40B4-BE49-F238E27FC236}">
              <a16:creationId xmlns="" xmlns:a16="http://schemas.microsoft.com/office/drawing/2014/main" id="{DA9367E7-9F2B-4310-979A-7151D35E1D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390525</xdr:colOff>
      <xdr:row>338</xdr:row>
      <xdr:rowOff>300037</xdr:rowOff>
    </xdr:from>
    <xdr:to>
      <xdr:col>15</xdr:col>
      <xdr:colOff>9525</xdr:colOff>
      <xdr:row>350</xdr:row>
      <xdr:rowOff>176212</xdr:rowOff>
    </xdr:to>
    <xdr:graphicFrame macro="">
      <xdr:nvGraphicFramePr>
        <xdr:cNvPr id="16" name="Gráfico 15">
          <a:extLst>
            <a:ext uri="{FF2B5EF4-FFF2-40B4-BE49-F238E27FC236}">
              <a16:creationId xmlns="" xmlns:a16="http://schemas.microsoft.com/office/drawing/2014/main" id="{393CC3EC-A690-4101-A509-7BE9811D55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390525</xdr:colOff>
      <xdr:row>353</xdr:row>
      <xdr:rowOff>57150</xdr:rowOff>
    </xdr:from>
    <xdr:to>
      <xdr:col>15</xdr:col>
      <xdr:colOff>47625</xdr:colOff>
      <xdr:row>370</xdr:row>
      <xdr:rowOff>161925</xdr:rowOff>
    </xdr:to>
    <xdr:graphicFrame macro="">
      <xdr:nvGraphicFramePr>
        <xdr:cNvPr id="17" name="Gráfico 16">
          <a:extLst>
            <a:ext uri="{FF2B5EF4-FFF2-40B4-BE49-F238E27FC236}">
              <a16:creationId xmlns="" xmlns:a16="http://schemas.microsoft.com/office/drawing/2014/main" id="{6E2C499F-616E-440D-8027-B3657C46B4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676275</xdr:colOff>
      <xdr:row>90</xdr:row>
      <xdr:rowOff>1</xdr:rowOff>
    </xdr:from>
    <xdr:to>
      <xdr:col>10</xdr:col>
      <xdr:colOff>114300</xdr:colOff>
      <xdr:row>106</xdr:row>
      <xdr:rowOff>95250</xdr:rowOff>
    </xdr:to>
    <xdr:graphicFrame macro="">
      <xdr:nvGraphicFramePr>
        <xdr:cNvPr id="18" name="Gráfico 17">
          <a:extLst>
            <a:ext uri="{FF2B5EF4-FFF2-40B4-BE49-F238E27FC236}">
              <a16:creationId xmlns="" xmlns:a16="http://schemas.microsoft.com/office/drawing/2014/main" id="{26007989-A9FC-4857-A033-6085EA8CAE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714375</xdr:colOff>
      <xdr:row>118</xdr:row>
      <xdr:rowOff>57151</xdr:rowOff>
    </xdr:from>
    <xdr:to>
      <xdr:col>10</xdr:col>
      <xdr:colOff>419100</xdr:colOff>
      <xdr:row>134</xdr:row>
      <xdr:rowOff>76200</xdr:rowOff>
    </xdr:to>
    <xdr:graphicFrame macro="">
      <xdr:nvGraphicFramePr>
        <xdr:cNvPr id="19" name="Gráfico 18">
          <a:extLst>
            <a:ext uri="{FF2B5EF4-FFF2-40B4-BE49-F238E27FC236}">
              <a16:creationId xmlns="" xmlns:a16="http://schemas.microsoft.com/office/drawing/2014/main" id="{6031E81B-0EBB-49D3-802E-1601A5101A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15</xdr:col>
      <xdr:colOff>257175</xdr:colOff>
      <xdr:row>338</xdr:row>
      <xdr:rowOff>195262</xdr:rowOff>
    </xdr:from>
    <xdr:to>
      <xdr:col>21</xdr:col>
      <xdr:colOff>123825</xdr:colOff>
      <xdr:row>351</xdr:row>
      <xdr:rowOff>161925</xdr:rowOff>
    </xdr:to>
    <xdr:graphicFrame macro="">
      <xdr:nvGraphicFramePr>
        <xdr:cNvPr id="21" name="Gráfico 20">
          <a:extLst>
            <a:ext uri="{FF2B5EF4-FFF2-40B4-BE49-F238E27FC236}">
              <a16:creationId xmlns="" xmlns:a16="http://schemas.microsoft.com/office/drawing/2014/main" id="{B0CD0D77-D996-48FA-A8AF-F636E5D4B4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10</xdr:col>
      <xdr:colOff>180974</xdr:colOff>
      <xdr:row>368</xdr:row>
      <xdr:rowOff>180975</xdr:rowOff>
    </xdr:from>
    <xdr:to>
      <xdr:col>12</xdr:col>
      <xdr:colOff>190499</xdr:colOff>
      <xdr:row>370</xdr:row>
      <xdr:rowOff>38100</xdr:rowOff>
    </xdr:to>
    <xdr:sp macro="" textlink="">
      <xdr:nvSpPr>
        <xdr:cNvPr id="4" name="CuadroTexto 3">
          <a:extLst>
            <a:ext uri="{FF2B5EF4-FFF2-40B4-BE49-F238E27FC236}">
              <a16:creationId xmlns="" xmlns:a16="http://schemas.microsoft.com/office/drawing/2014/main" id="{CD123667-A68D-4F8B-AF49-2A4566FC177D}"/>
            </a:ext>
          </a:extLst>
        </xdr:cNvPr>
        <xdr:cNvSpPr txBox="1"/>
      </xdr:nvSpPr>
      <xdr:spPr>
        <a:xfrm>
          <a:off x="10629899" y="52654200"/>
          <a:ext cx="1533525" cy="238125"/>
        </a:xfrm>
        <a:prstGeom prst="rect">
          <a:avLst/>
        </a:prstGeom>
        <a:solidFill>
          <a:schemeClr val="accen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800"/>
            <a:t>Personal Docente del Minerd</a:t>
          </a:r>
        </a:p>
      </xdr:txBody>
    </xdr:sp>
    <xdr:clientData/>
  </xdr:twoCellAnchor>
  <xdr:twoCellAnchor>
    <xdr:from>
      <xdr:col>12</xdr:col>
      <xdr:colOff>419099</xdr:colOff>
      <xdr:row>368</xdr:row>
      <xdr:rowOff>171450</xdr:rowOff>
    </xdr:from>
    <xdr:to>
      <xdr:col>13</xdr:col>
      <xdr:colOff>647700</xdr:colOff>
      <xdr:row>370</xdr:row>
      <xdr:rowOff>28575</xdr:rowOff>
    </xdr:to>
    <xdr:sp macro="" textlink="">
      <xdr:nvSpPr>
        <xdr:cNvPr id="20" name="CuadroTexto 19">
          <a:extLst>
            <a:ext uri="{FF2B5EF4-FFF2-40B4-BE49-F238E27FC236}">
              <a16:creationId xmlns="" xmlns:a16="http://schemas.microsoft.com/office/drawing/2014/main" id="{F3D60899-D1F7-4662-9EA7-8BD6CCF4CF3E}"/>
            </a:ext>
          </a:extLst>
        </xdr:cNvPr>
        <xdr:cNvSpPr txBox="1"/>
      </xdr:nvSpPr>
      <xdr:spPr>
        <a:xfrm>
          <a:off x="12392024" y="52644675"/>
          <a:ext cx="990601" cy="238125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800"/>
            <a:t>Docente Becados</a:t>
          </a:r>
        </a:p>
      </xdr:txBody>
    </xdr:sp>
    <xdr:clientData/>
  </xdr:twoCellAnchor>
  <xdr:twoCellAnchor>
    <xdr:from>
      <xdr:col>5</xdr:col>
      <xdr:colOff>552450</xdr:colOff>
      <xdr:row>247</xdr:row>
      <xdr:rowOff>14287</xdr:rowOff>
    </xdr:from>
    <xdr:to>
      <xdr:col>10</xdr:col>
      <xdr:colOff>371475</xdr:colOff>
      <xdr:row>257</xdr:row>
      <xdr:rowOff>180975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C6A01D80-5A7C-4CF5-BD68-BAF067E5FC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11</xdr:col>
      <xdr:colOff>0</xdr:colOff>
      <xdr:row>263</xdr:row>
      <xdr:rowOff>19050</xdr:rowOff>
    </xdr:from>
    <xdr:to>
      <xdr:col>15</xdr:col>
      <xdr:colOff>581025</xdr:colOff>
      <xdr:row>274</xdr:row>
      <xdr:rowOff>128588</xdr:rowOff>
    </xdr:to>
    <xdr:graphicFrame macro="">
      <xdr:nvGraphicFramePr>
        <xdr:cNvPr id="22" name="Gráfico 21">
          <a:extLst>
            <a:ext uri="{FF2B5EF4-FFF2-40B4-BE49-F238E27FC236}">
              <a16:creationId xmlns="" xmlns:a16="http://schemas.microsoft.com/office/drawing/2014/main" id="{EB3E0CC3-3653-4175-927B-3074E28E9A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4</xdr:col>
      <xdr:colOff>390525</xdr:colOff>
      <xdr:row>279</xdr:row>
      <xdr:rowOff>66675</xdr:rowOff>
    </xdr:from>
    <xdr:to>
      <xdr:col>8</xdr:col>
      <xdr:colOff>676275</xdr:colOff>
      <xdr:row>290</xdr:row>
      <xdr:rowOff>176213</xdr:rowOff>
    </xdr:to>
    <xdr:graphicFrame macro="">
      <xdr:nvGraphicFramePr>
        <xdr:cNvPr id="23" name="Gráfico 22">
          <a:extLst>
            <a:ext uri="{FF2B5EF4-FFF2-40B4-BE49-F238E27FC236}">
              <a16:creationId xmlns="" xmlns:a16="http://schemas.microsoft.com/office/drawing/2014/main" id="{1ACCDD31-CC37-4825-A051-FD05D01D21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4</xdr:col>
      <xdr:colOff>285750</xdr:colOff>
      <xdr:row>295</xdr:row>
      <xdr:rowOff>19050</xdr:rowOff>
    </xdr:from>
    <xdr:to>
      <xdr:col>8</xdr:col>
      <xdr:colOff>571500</xdr:colOff>
      <xdr:row>306</xdr:row>
      <xdr:rowOff>128588</xdr:rowOff>
    </xdr:to>
    <xdr:graphicFrame macro="">
      <xdr:nvGraphicFramePr>
        <xdr:cNvPr id="24" name="Gráfico 23">
          <a:extLst>
            <a:ext uri="{FF2B5EF4-FFF2-40B4-BE49-F238E27FC236}">
              <a16:creationId xmlns="" xmlns:a16="http://schemas.microsoft.com/office/drawing/2014/main" id="{49AEE022-DC56-49CA-94AB-B170FF551B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6</xdr:col>
      <xdr:colOff>0</xdr:colOff>
      <xdr:row>34</xdr:row>
      <xdr:rowOff>0</xdr:rowOff>
    </xdr:from>
    <xdr:to>
      <xdr:col>10</xdr:col>
      <xdr:colOff>533400</xdr:colOff>
      <xdr:row>42</xdr:row>
      <xdr:rowOff>109538</xdr:rowOff>
    </xdr:to>
    <xdr:graphicFrame macro="">
      <xdr:nvGraphicFramePr>
        <xdr:cNvPr id="26" name="Gráfico 25">
          <a:extLst>
            <a:ext uri="{FF2B5EF4-FFF2-40B4-BE49-F238E27FC236}">
              <a16:creationId xmlns="" xmlns:a16="http://schemas.microsoft.com/office/drawing/2014/main" id="{F25EF1A3-CF03-4D08-81F9-2BA1D1A224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6</xdr:col>
      <xdr:colOff>9525</xdr:colOff>
      <xdr:row>50</xdr:row>
      <xdr:rowOff>142875</xdr:rowOff>
    </xdr:from>
    <xdr:to>
      <xdr:col>10</xdr:col>
      <xdr:colOff>200025</xdr:colOff>
      <xdr:row>68</xdr:row>
      <xdr:rowOff>85725</xdr:rowOff>
    </xdr:to>
    <xdr:graphicFrame macro="">
      <xdr:nvGraphicFramePr>
        <xdr:cNvPr id="29" name="Gráfico 28">
          <a:extLst>
            <a:ext uri="{FF2B5EF4-FFF2-40B4-BE49-F238E27FC236}">
              <a16:creationId xmlns="" xmlns:a16="http://schemas.microsoft.com/office/drawing/2014/main" id="{E2796298-F96F-46E3-86B4-8285FF44B8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647701</xdr:colOff>
      <xdr:row>149</xdr:row>
      <xdr:rowOff>152400</xdr:rowOff>
    </xdr:from>
    <xdr:to>
      <xdr:col>11</xdr:col>
      <xdr:colOff>523875</xdr:colOff>
      <xdr:row>162</xdr:row>
      <xdr:rowOff>152400</xdr:rowOff>
    </xdr:to>
    <xdr:graphicFrame macro="">
      <xdr:nvGraphicFramePr>
        <xdr:cNvPr id="30" name="Gráfico 29">
          <a:extLst>
            <a:ext uri="{FF2B5EF4-FFF2-40B4-BE49-F238E27FC236}">
              <a16:creationId xmlns="" xmlns:a16="http://schemas.microsoft.com/office/drawing/2014/main" id="{B20D872A-B873-4DCB-AD99-33DD807C68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6</xdr:col>
      <xdr:colOff>0</xdr:colOff>
      <xdr:row>196</xdr:row>
      <xdr:rowOff>0</xdr:rowOff>
    </xdr:from>
    <xdr:to>
      <xdr:col>10</xdr:col>
      <xdr:colOff>647701</xdr:colOff>
      <xdr:row>206</xdr:row>
      <xdr:rowOff>95250</xdr:rowOff>
    </xdr:to>
    <xdr:graphicFrame macro="">
      <xdr:nvGraphicFramePr>
        <xdr:cNvPr id="31" name="Gráfico 30">
          <a:extLst>
            <a:ext uri="{FF2B5EF4-FFF2-40B4-BE49-F238E27FC236}">
              <a16:creationId xmlns="" xmlns:a16="http://schemas.microsoft.com/office/drawing/2014/main" id="{0AC0137C-7C3A-4EB4-9ACD-8BAA480153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13</xdr:col>
      <xdr:colOff>0</xdr:colOff>
      <xdr:row>214</xdr:row>
      <xdr:rowOff>0</xdr:rowOff>
    </xdr:from>
    <xdr:to>
      <xdr:col>17</xdr:col>
      <xdr:colOff>476251</xdr:colOff>
      <xdr:row>220</xdr:row>
      <xdr:rowOff>185737</xdr:rowOff>
    </xdr:to>
    <xdr:graphicFrame macro="">
      <xdr:nvGraphicFramePr>
        <xdr:cNvPr id="35" name="Gráfico 34">
          <a:extLst>
            <a:ext uri="{FF2B5EF4-FFF2-40B4-BE49-F238E27FC236}">
              <a16:creationId xmlns="" xmlns:a16="http://schemas.microsoft.com/office/drawing/2014/main" id="{57FD1B0A-4082-4151-B01E-89B24654EC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12</xdr:col>
      <xdr:colOff>0</xdr:colOff>
      <xdr:row>229</xdr:row>
      <xdr:rowOff>0</xdr:rowOff>
    </xdr:from>
    <xdr:to>
      <xdr:col>16</xdr:col>
      <xdr:colOff>476251</xdr:colOff>
      <xdr:row>237</xdr:row>
      <xdr:rowOff>28575</xdr:rowOff>
    </xdr:to>
    <xdr:graphicFrame macro="">
      <xdr:nvGraphicFramePr>
        <xdr:cNvPr id="37" name="Gráfico 36">
          <a:extLst>
            <a:ext uri="{FF2B5EF4-FFF2-40B4-BE49-F238E27FC236}">
              <a16:creationId xmlns="" xmlns:a16="http://schemas.microsoft.com/office/drawing/2014/main" id="{4DE6909D-31BC-480D-8F81-F158A980A5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12</xdr:col>
      <xdr:colOff>0</xdr:colOff>
      <xdr:row>34</xdr:row>
      <xdr:rowOff>0</xdr:rowOff>
    </xdr:from>
    <xdr:to>
      <xdr:col>16</xdr:col>
      <xdr:colOff>533400</xdr:colOff>
      <xdr:row>42</xdr:row>
      <xdr:rowOff>109538</xdr:rowOff>
    </xdr:to>
    <xdr:graphicFrame macro="">
      <xdr:nvGraphicFramePr>
        <xdr:cNvPr id="33" name="Gráfico 32">
          <a:extLst>
            <a:ext uri="{FF2B5EF4-FFF2-40B4-BE49-F238E27FC236}">
              <a16:creationId xmlns="" xmlns:a16="http://schemas.microsoft.com/office/drawing/2014/main" id="{146D5A92-A3B7-4EC8-940A-2F55FAB5A0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12</xdr:col>
      <xdr:colOff>0</xdr:colOff>
      <xdr:row>21</xdr:row>
      <xdr:rowOff>0</xdr:rowOff>
    </xdr:from>
    <xdr:to>
      <xdr:col>16</xdr:col>
      <xdr:colOff>533400</xdr:colOff>
      <xdr:row>29</xdr:row>
      <xdr:rowOff>109538</xdr:rowOff>
    </xdr:to>
    <xdr:graphicFrame macro="">
      <xdr:nvGraphicFramePr>
        <xdr:cNvPr id="36" name="Gráfico 35">
          <a:extLst>
            <a:ext uri="{FF2B5EF4-FFF2-40B4-BE49-F238E27FC236}">
              <a16:creationId xmlns="" xmlns:a16="http://schemas.microsoft.com/office/drawing/2014/main" id="{04DA0EFE-490B-4012-BADB-152F42F10F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11</xdr:col>
      <xdr:colOff>0</xdr:colOff>
      <xdr:row>90</xdr:row>
      <xdr:rowOff>1</xdr:rowOff>
    </xdr:from>
    <xdr:to>
      <xdr:col>15</xdr:col>
      <xdr:colOff>342901</xdr:colOff>
      <xdr:row>110</xdr:row>
      <xdr:rowOff>114300</xdr:rowOff>
    </xdr:to>
    <xdr:graphicFrame macro="">
      <xdr:nvGraphicFramePr>
        <xdr:cNvPr id="38" name="Gráfico 37">
          <a:extLst>
            <a:ext uri="{FF2B5EF4-FFF2-40B4-BE49-F238E27FC236}">
              <a16:creationId xmlns="" xmlns:a16="http://schemas.microsoft.com/office/drawing/2014/main" id="{8AB46B8C-9C95-47B7-A732-88F71E135B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10</xdr:col>
      <xdr:colOff>752475</xdr:colOff>
      <xdr:row>118</xdr:row>
      <xdr:rowOff>57150</xdr:rowOff>
    </xdr:from>
    <xdr:to>
      <xdr:col>15</xdr:col>
      <xdr:colOff>457200</xdr:colOff>
      <xdr:row>134</xdr:row>
      <xdr:rowOff>57150</xdr:rowOff>
    </xdr:to>
    <xdr:graphicFrame macro="">
      <xdr:nvGraphicFramePr>
        <xdr:cNvPr id="39" name="Gráfico 38">
          <a:extLst>
            <a:ext uri="{FF2B5EF4-FFF2-40B4-BE49-F238E27FC236}">
              <a16:creationId xmlns="" xmlns:a16="http://schemas.microsoft.com/office/drawing/2014/main" id="{9DF15BCD-1306-416B-A6E6-8A447F1697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9</xdr:col>
      <xdr:colOff>295275</xdr:colOff>
      <xdr:row>180</xdr:row>
      <xdr:rowOff>0</xdr:rowOff>
    </xdr:from>
    <xdr:to>
      <xdr:col>13</xdr:col>
      <xdr:colOff>219075</xdr:colOff>
      <xdr:row>190</xdr:row>
      <xdr:rowOff>152400</xdr:rowOff>
    </xdr:to>
    <xdr:graphicFrame macro="">
      <xdr:nvGraphicFramePr>
        <xdr:cNvPr id="40" name="Gráfico 39">
          <a:extLst>
            <a:ext uri="{FF2B5EF4-FFF2-40B4-BE49-F238E27FC236}">
              <a16:creationId xmlns="" xmlns:a16="http://schemas.microsoft.com/office/drawing/2014/main" id="{9E6B2CCF-CE31-43D1-BE6F-08DF0968CD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12</xdr:col>
      <xdr:colOff>0</xdr:colOff>
      <xdr:row>196</xdr:row>
      <xdr:rowOff>0</xdr:rowOff>
    </xdr:from>
    <xdr:to>
      <xdr:col>16</xdr:col>
      <xdr:colOff>647701</xdr:colOff>
      <xdr:row>206</xdr:row>
      <xdr:rowOff>76200</xdr:rowOff>
    </xdr:to>
    <xdr:graphicFrame macro="">
      <xdr:nvGraphicFramePr>
        <xdr:cNvPr id="41" name="Gráfico 40">
          <a:extLst>
            <a:ext uri="{FF2B5EF4-FFF2-40B4-BE49-F238E27FC236}">
              <a16:creationId xmlns="" xmlns:a16="http://schemas.microsoft.com/office/drawing/2014/main" id="{8C11A3A8-167B-42FE-A95A-769FD20153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12</xdr:col>
      <xdr:colOff>0</xdr:colOff>
      <xdr:row>165</xdr:row>
      <xdr:rowOff>0</xdr:rowOff>
    </xdr:from>
    <xdr:to>
      <xdr:col>16</xdr:col>
      <xdr:colOff>390524</xdr:colOff>
      <xdr:row>175</xdr:row>
      <xdr:rowOff>161924</xdr:rowOff>
    </xdr:to>
    <xdr:graphicFrame macro="">
      <xdr:nvGraphicFramePr>
        <xdr:cNvPr id="43" name="Gráfico 42">
          <a:extLst>
            <a:ext uri="{FF2B5EF4-FFF2-40B4-BE49-F238E27FC236}">
              <a16:creationId xmlns="" xmlns:a16="http://schemas.microsoft.com/office/drawing/2014/main" id="{4868BBE0-4ABA-4FC7-9898-1505A881A2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12</xdr:col>
      <xdr:colOff>1</xdr:colOff>
      <xdr:row>72</xdr:row>
      <xdr:rowOff>0</xdr:rowOff>
    </xdr:from>
    <xdr:to>
      <xdr:col>16</xdr:col>
      <xdr:colOff>323851</xdr:colOff>
      <xdr:row>86</xdr:row>
      <xdr:rowOff>47625</xdr:rowOff>
    </xdr:to>
    <xdr:graphicFrame macro="">
      <xdr:nvGraphicFramePr>
        <xdr:cNvPr id="44" name="Gráfico 43">
          <a:extLst>
            <a:ext uri="{FF2B5EF4-FFF2-40B4-BE49-F238E27FC236}">
              <a16:creationId xmlns="" xmlns:a16="http://schemas.microsoft.com/office/drawing/2014/main" id="{96C8171F-7CAF-4A7D-9DD5-5B648E6068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6</xdr:col>
      <xdr:colOff>304800</xdr:colOff>
      <xdr:row>214</xdr:row>
      <xdr:rowOff>100012</xdr:rowOff>
    </xdr:from>
    <xdr:to>
      <xdr:col>11</xdr:col>
      <xdr:colOff>419100</xdr:colOff>
      <xdr:row>219</xdr:row>
      <xdr:rowOff>9525</xdr:rowOff>
    </xdr:to>
    <xdr:graphicFrame macro="">
      <xdr:nvGraphicFramePr>
        <xdr:cNvPr id="27" name="Gráfico 26">
          <a:extLst>
            <a:ext uri="{FF2B5EF4-FFF2-40B4-BE49-F238E27FC236}">
              <a16:creationId xmlns="" xmlns:a16="http://schemas.microsoft.com/office/drawing/2014/main" id="{CDB0BC3A-4C07-48F7-86D1-02D6634117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11</xdr:col>
      <xdr:colOff>152400</xdr:colOff>
      <xdr:row>50</xdr:row>
      <xdr:rowOff>133349</xdr:rowOff>
    </xdr:from>
    <xdr:to>
      <xdr:col>16</xdr:col>
      <xdr:colOff>304799</xdr:colOff>
      <xdr:row>68</xdr:row>
      <xdr:rowOff>85725</xdr:rowOff>
    </xdr:to>
    <xdr:graphicFrame macro="">
      <xdr:nvGraphicFramePr>
        <xdr:cNvPr id="25" name="Gráfico 24">
          <a:extLst>
            <a:ext uri="{FF2B5EF4-FFF2-40B4-BE49-F238E27FC236}">
              <a16:creationId xmlns="" xmlns:a16="http://schemas.microsoft.com/office/drawing/2014/main" id="{A3518552-B362-4A07-A62D-D500FEF5BE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723900</xdr:colOff>
      <xdr:row>41</xdr:row>
      <xdr:rowOff>47625</xdr:rowOff>
    </xdr:from>
    <xdr:to>
      <xdr:col>10</xdr:col>
      <xdr:colOff>350819</xdr:colOff>
      <xdr:row>43</xdr:row>
      <xdr:rowOff>134638</xdr:rowOff>
    </xdr:to>
    <xdr:sp macro="" textlink="">
      <xdr:nvSpPr>
        <xdr:cNvPr id="2049" name="Cuadro de texto 7">
          <a:extLst>
            <a:ext uri="{FF2B5EF4-FFF2-40B4-BE49-F238E27FC236}">
              <a16:creationId xmlns="" xmlns:a16="http://schemas.microsoft.com/office/drawing/2014/main" id="{59419637-B1C6-4DB3-9730-28B563C3DC88}"/>
            </a:ext>
          </a:extLst>
        </xdr:cNvPr>
        <xdr:cNvSpPr txBox="1">
          <a:spLocks noChangeArrowheads="1"/>
        </xdr:cNvSpPr>
      </xdr:nvSpPr>
      <xdr:spPr bwMode="auto">
        <a:xfrm>
          <a:off x="1485900" y="6966239"/>
          <a:ext cx="5705601" cy="468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es-DO" sz="700" b="1" i="0" u="none" strike="noStrike" baseline="0">
              <a:solidFill>
                <a:srgbClr val="000000"/>
              </a:solidFill>
              <a:latin typeface="Calibri"/>
              <a:cs typeface="Calibri"/>
            </a:rPr>
            <a:t>FUENTE: Departamentos Académicos Inafocam</a:t>
          </a:r>
          <a:endParaRPr lang="es-DO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s-DO" sz="3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  <a:endParaRPr lang="es-DO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s-DO" sz="700" b="0" i="0" u="none" strike="noStrike" baseline="0">
              <a:solidFill>
                <a:srgbClr val="000000"/>
              </a:solidFill>
              <a:latin typeface="Calibri"/>
              <a:cs typeface="Calibri"/>
            </a:rPr>
            <a:t>NOTA: Algunos programas se han adscrito a un área curricular determinada, si se trata de contenidos oficiales de dicha área (vg.: Geografía,  contenido </a:t>
          </a:r>
        </a:p>
        <a:p>
          <a:pPr algn="l" rtl="0">
            <a:defRPr sz="1000"/>
          </a:pPr>
          <a:r>
            <a:rPr lang="es-DO" sz="700" b="0" i="0" u="none" strike="noStrike" baseline="0">
              <a:solidFill>
                <a:srgbClr val="000000"/>
              </a:solidFill>
              <a:latin typeface="Calibri"/>
              <a:cs typeface="Calibri"/>
            </a:rPr>
            <a:t>del área de CC. Sociales;  Ed. Ambiental, contenido de CC. Naturales, entre otros)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22</xdr:row>
      <xdr:rowOff>180976</xdr:rowOff>
    </xdr:from>
    <xdr:to>
      <xdr:col>19</xdr:col>
      <xdr:colOff>381000</xdr:colOff>
      <xdr:row>37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B92AAAF1-B12A-4301-9F2E-CD7CE2B2AA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142875</xdr:colOff>
      <xdr:row>48</xdr:row>
      <xdr:rowOff>42862</xdr:rowOff>
    </xdr:from>
    <xdr:to>
      <xdr:col>5</xdr:col>
      <xdr:colOff>28575</xdr:colOff>
      <xdr:row>62</xdr:row>
      <xdr:rowOff>119062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69682129-A662-41F6-8785-BD76A9841D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20</xdr:row>
      <xdr:rowOff>90488</xdr:rowOff>
    </xdr:from>
    <xdr:to>
      <xdr:col>10</xdr:col>
      <xdr:colOff>257175</xdr:colOff>
      <xdr:row>33</xdr:row>
      <xdr:rowOff>114300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F22CA6CE-64A2-4ECA-9EF7-BD081DE789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66674</xdr:colOff>
      <xdr:row>6</xdr:row>
      <xdr:rowOff>80962</xdr:rowOff>
    </xdr:from>
    <xdr:to>
      <xdr:col>23</xdr:col>
      <xdr:colOff>523875</xdr:colOff>
      <xdr:row>19</xdr:row>
      <xdr:rowOff>100012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53D63137-2ADA-4A9F-A50F-B43A295C86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38100</xdr:colOff>
      <xdr:row>20</xdr:row>
      <xdr:rowOff>57150</xdr:rowOff>
    </xdr:from>
    <xdr:to>
      <xdr:col>15</xdr:col>
      <xdr:colOff>933450</xdr:colOff>
      <xdr:row>33</xdr:row>
      <xdr:rowOff>80962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3B6491D-BED7-4416-9FEA-145D6B678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39</xdr:row>
      <xdr:rowOff>0</xdr:rowOff>
    </xdr:from>
    <xdr:to>
      <xdr:col>17</xdr:col>
      <xdr:colOff>409575</xdr:colOff>
      <xdr:row>53</xdr:row>
      <xdr:rowOff>66675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75DD055F-8CAE-427E-8BBD-6769493772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1143000</xdr:colOff>
      <xdr:row>39</xdr:row>
      <xdr:rowOff>0</xdr:rowOff>
    </xdr:from>
    <xdr:to>
      <xdr:col>22</xdr:col>
      <xdr:colOff>590550</xdr:colOff>
      <xdr:row>54</xdr:row>
      <xdr:rowOff>157163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639B4CAD-ACB9-40B1-91CA-4E7D3A75AE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542925</xdr:colOff>
      <xdr:row>3</xdr:row>
      <xdr:rowOff>190502</xdr:rowOff>
    </xdr:from>
    <xdr:to>
      <xdr:col>27</xdr:col>
      <xdr:colOff>600075</xdr:colOff>
      <xdr:row>24</xdr:row>
      <xdr:rowOff>95250</xdr:rowOff>
    </xdr:to>
    <xdr:graphicFrame macro="">
      <xdr:nvGraphicFramePr>
        <xdr:cNvPr id="6" name="Gráfico 5">
          <a:extLst>
            <a:ext uri="{FF2B5EF4-FFF2-40B4-BE49-F238E27FC236}">
              <a16:creationId xmlns="" xmlns:a16="http://schemas.microsoft.com/office/drawing/2014/main" id="{BAD08701-829F-4555-98FA-79A537D5B8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695325</xdr:colOff>
      <xdr:row>25</xdr:row>
      <xdr:rowOff>109537</xdr:rowOff>
    </xdr:from>
    <xdr:to>
      <xdr:col>27</xdr:col>
      <xdr:colOff>228600</xdr:colOff>
      <xdr:row>38</xdr:row>
      <xdr:rowOff>390525</xdr:rowOff>
    </xdr:to>
    <xdr:graphicFrame macro="">
      <xdr:nvGraphicFramePr>
        <xdr:cNvPr id="8" name="Gráfico 7">
          <a:extLst>
            <a:ext uri="{FF2B5EF4-FFF2-40B4-BE49-F238E27FC236}">
              <a16:creationId xmlns="" xmlns:a16="http://schemas.microsoft.com/office/drawing/2014/main" id="{C6870DE6-A4BD-4055-98D1-FE3060B5C8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29</xdr:col>
      <xdr:colOff>76200</xdr:colOff>
      <xdr:row>28</xdr:row>
      <xdr:rowOff>47624</xdr:rowOff>
    </xdr:from>
    <xdr:to>
      <xdr:col>34</xdr:col>
      <xdr:colOff>361950</xdr:colOff>
      <xdr:row>43</xdr:row>
      <xdr:rowOff>133350</xdr:rowOff>
    </xdr:to>
    <xdr:graphicFrame macro="">
      <xdr:nvGraphicFramePr>
        <xdr:cNvPr id="9" name="Gráfico 8">
          <a:extLst>
            <a:ext uri="{FF2B5EF4-FFF2-40B4-BE49-F238E27FC236}">
              <a16:creationId xmlns="" xmlns:a16="http://schemas.microsoft.com/office/drawing/2014/main" id="{090876E9-807A-47FC-B2F2-0598019DC2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29</xdr:col>
      <xdr:colOff>0</xdr:colOff>
      <xdr:row>4</xdr:row>
      <xdr:rowOff>0</xdr:rowOff>
    </xdr:from>
    <xdr:to>
      <xdr:col>35</xdr:col>
      <xdr:colOff>57150</xdr:colOff>
      <xdr:row>24</xdr:row>
      <xdr:rowOff>114298</xdr:rowOff>
    </xdr:to>
    <xdr:graphicFrame macro="">
      <xdr:nvGraphicFramePr>
        <xdr:cNvPr id="10" name="Gráfico 9">
          <a:extLst>
            <a:ext uri="{FF2B5EF4-FFF2-40B4-BE49-F238E27FC236}">
              <a16:creationId xmlns="" xmlns:a16="http://schemas.microsoft.com/office/drawing/2014/main" id="{D8C0BBE6-4DFF-40F9-8C8B-B5637BD514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37</xdr:col>
      <xdr:colOff>0</xdr:colOff>
      <xdr:row>4</xdr:row>
      <xdr:rowOff>0</xdr:rowOff>
    </xdr:from>
    <xdr:to>
      <xdr:col>43</xdr:col>
      <xdr:colOff>57150</xdr:colOff>
      <xdr:row>24</xdr:row>
      <xdr:rowOff>114298</xdr:rowOff>
    </xdr:to>
    <xdr:graphicFrame macro="">
      <xdr:nvGraphicFramePr>
        <xdr:cNvPr id="11" name="Gráfico 10">
          <a:extLst>
            <a:ext uri="{FF2B5EF4-FFF2-40B4-BE49-F238E27FC236}">
              <a16:creationId xmlns="" xmlns:a16="http://schemas.microsoft.com/office/drawing/2014/main" id="{CE9D8844-6DFE-4EB5-A4AA-C7B994BEC6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45</xdr:col>
      <xdr:colOff>0</xdr:colOff>
      <xdr:row>4</xdr:row>
      <xdr:rowOff>0</xdr:rowOff>
    </xdr:from>
    <xdr:to>
      <xdr:col>51</xdr:col>
      <xdr:colOff>57150</xdr:colOff>
      <xdr:row>24</xdr:row>
      <xdr:rowOff>114298</xdr:rowOff>
    </xdr:to>
    <xdr:graphicFrame macro="">
      <xdr:nvGraphicFramePr>
        <xdr:cNvPr id="12" name="Gráfico 11">
          <a:extLst>
            <a:ext uri="{FF2B5EF4-FFF2-40B4-BE49-F238E27FC236}">
              <a16:creationId xmlns="" xmlns:a16="http://schemas.microsoft.com/office/drawing/2014/main" id="{B06BE71C-6DBC-43BC-88FC-AEB0263F2D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5"/>
  <sheetViews>
    <sheetView tabSelected="1" workbookViewId="0">
      <selection activeCell="J8" sqref="A1:J8"/>
    </sheetView>
  </sheetViews>
  <sheetFormatPr baseColWidth="10" defaultRowHeight="15" x14ac:dyDescent="0.25"/>
  <cols>
    <col min="2" max="2" width="38.7109375" customWidth="1"/>
    <col min="3" max="3" width="21" customWidth="1"/>
    <col min="4" max="4" width="12.5703125" customWidth="1"/>
    <col min="5" max="5" width="15.85546875" customWidth="1"/>
    <col min="21" max="21" width="39.140625" customWidth="1"/>
    <col min="22" max="22" width="22.7109375" customWidth="1"/>
    <col min="23" max="23" width="12.5703125" bestFit="1" customWidth="1"/>
  </cols>
  <sheetData>
    <row r="1" spans="1:11" x14ac:dyDescent="0.25">
      <c r="A1" s="59"/>
      <c r="B1" s="59"/>
      <c r="C1" s="59"/>
      <c r="D1" s="59"/>
      <c r="E1" s="59"/>
      <c r="F1" s="59"/>
      <c r="G1" s="59"/>
    </row>
    <row r="2" spans="1:11" x14ac:dyDescent="0.25">
      <c r="A2" s="491" t="s">
        <v>311</v>
      </c>
      <c r="B2" s="491"/>
      <c r="C2" s="491"/>
      <c r="D2" s="491"/>
      <c r="E2" s="491"/>
      <c r="F2" s="491"/>
      <c r="G2" s="491"/>
      <c r="H2" s="491"/>
      <c r="I2" s="491"/>
      <c r="J2" s="491"/>
    </row>
    <row r="3" spans="1:11" x14ac:dyDescent="0.25">
      <c r="A3" s="491"/>
      <c r="B3" s="491"/>
      <c r="C3" s="491"/>
      <c r="D3" s="491"/>
      <c r="E3" s="491"/>
      <c r="F3" s="491"/>
      <c r="G3" s="491"/>
      <c r="H3" s="491"/>
      <c r="I3" s="491"/>
      <c r="J3" s="491"/>
    </row>
    <row r="4" spans="1:11" x14ac:dyDescent="0.25">
      <c r="A4" s="491"/>
      <c r="B4" s="491"/>
      <c r="C4" s="491"/>
      <c r="D4" s="491"/>
      <c r="E4" s="491"/>
      <c r="F4" s="491"/>
      <c r="G4" s="491"/>
      <c r="H4" s="491"/>
      <c r="I4" s="491"/>
      <c r="J4" s="491"/>
      <c r="K4" s="480"/>
    </row>
    <row r="5" spans="1:11" ht="29.25" customHeight="1" x14ac:dyDescent="0.25">
      <c r="A5" s="59"/>
      <c r="B5" s="492" t="s">
        <v>312</v>
      </c>
      <c r="C5" s="493"/>
      <c r="D5" s="493"/>
      <c r="E5" s="493"/>
      <c r="F5" s="493"/>
      <c r="G5" s="493"/>
      <c r="H5" s="493"/>
      <c r="I5" s="493"/>
    </row>
    <row r="6" spans="1:11" x14ac:dyDescent="0.25">
      <c r="A6" s="59"/>
      <c r="B6" s="493"/>
      <c r="C6" s="493"/>
      <c r="D6" s="493"/>
      <c r="E6" s="493"/>
      <c r="F6" s="493"/>
      <c r="G6" s="493"/>
      <c r="H6" s="493"/>
      <c r="I6" s="493"/>
    </row>
    <row r="7" spans="1:11" ht="51.75" customHeight="1" x14ac:dyDescent="0.25">
      <c r="A7" s="59"/>
      <c r="B7" s="493"/>
      <c r="C7" s="493"/>
      <c r="D7" s="493"/>
      <c r="E7" s="493"/>
      <c r="F7" s="493"/>
      <c r="G7" s="493"/>
      <c r="H7" s="493"/>
      <c r="I7" s="493"/>
    </row>
    <row r="8" spans="1:11" x14ac:dyDescent="0.25">
      <c r="A8" s="59"/>
      <c r="B8" s="59"/>
      <c r="C8" s="59"/>
      <c r="D8" s="59"/>
      <c r="E8" s="59"/>
      <c r="F8" s="59"/>
      <c r="G8" s="59"/>
    </row>
    <row r="9" spans="1:11" x14ac:dyDescent="0.25">
      <c r="A9" s="59"/>
      <c r="B9" s="59"/>
      <c r="C9" s="59"/>
      <c r="D9" s="59"/>
      <c r="E9" s="59"/>
      <c r="F9" s="59"/>
      <c r="G9" s="59"/>
    </row>
    <row r="10" spans="1:11" x14ac:dyDescent="0.25">
      <c r="A10" s="59"/>
      <c r="B10" s="59"/>
      <c r="C10" s="59"/>
      <c r="D10" s="59"/>
      <c r="E10" s="59"/>
      <c r="F10" s="59"/>
      <c r="G10" s="59"/>
    </row>
    <row r="11" spans="1:11" ht="21.75" x14ac:dyDescent="0.25">
      <c r="B11" s="5" t="s">
        <v>7</v>
      </c>
    </row>
    <row r="12" spans="1:11" ht="17.25" x14ac:dyDescent="0.25">
      <c r="B12" s="7" t="s">
        <v>155</v>
      </c>
    </row>
    <row r="13" spans="1:11" ht="16.5" thickBot="1" x14ac:dyDescent="0.3">
      <c r="B13" s="57" t="s">
        <v>164</v>
      </c>
    </row>
    <row r="14" spans="1:11" ht="15.75" thickBot="1" x14ac:dyDescent="0.3">
      <c r="A14" t="s">
        <v>171</v>
      </c>
      <c r="B14" s="1" t="s">
        <v>0</v>
      </c>
      <c r="C14" s="37" t="s">
        <v>1</v>
      </c>
      <c r="D14" s="39" t="s">
        <v>165</v>
      </c>
      <c r="E14" s="39" t="s">
        <v>50</v>
      </c>
    </row>
    <row r="15" spans="1:11" ht="15.75" thickBot="1" x14ac:dyDescent="0.3">
      <c r="B15" s="3" t="s">
        <v>8</v>
      </c>
      <c r="C15" s="308">
        <v>32</v>
      </c>
      <c r="D15" s="309">
        <v>0</v>
      </c>
      <c r="E15" s="128">
        <v>1</v>
      </c>
    </row>
    <row r="16" spans="1:11" ht="15.75" thickBot="1" x14ac:dyDescent="0.3">
      <c r="B16" s="40" t="s">
        <v>5</v>
      </c>
      <c r="C16" s="41">
        <f>SUM(C15)</f>
        <v>32</v>
      </c>
      <c r="D16" s="56">
        <v>100</v>
      </c>
      <c r="E16" s="224">
        <f>SUM(E15)</f>
        <v>1</v>
      </c>
    </row>
    <row r="17" spans="1:5" x14ac:dyDescent="0.25">
      <c r="B17" s="6"/>
    </row>
    <row r="18" spans="1:5" x14ac:dyDescent="0.25">
      <c r="B18" s="6"/>
    </row>
    <row r="19" spans="1:5" x14ac:dyDescent="0.25">
      <c r="B19" s="6"/>
    </row>
    <row r="20" spans="1:5" x14ac:dyDescent="0.25">
      <c r="B20" s="6"/>
    </row>
    <row r="21" spans="1:5" ht="16.5" thickBot="1" x14ac:dyDescent="0.3">
      <c r="B21" s="57" t="s">
        <v>167</v>
      </c>
    </row>
    <row r="22" spans="1:5" ht="30.75" thickBot="1" x14ac:dyDescent="0.3">
      <c r="A22" t="s">
        <v>172</v>
      </c>
      <c r="B22" s="48" t="s">
        <v>9</v>
      </c>
      <c r="C22" s="170" t="s">
        <v>255</v>
      </c>
      <c r="D22" s="39" t="s">
        <v>50</v>
      </c>
    </row>
    <row r="23" spans="1:5" ht="15.75" thickBot="1" x14ac:dyDescent="0.3">
      <c r="B23" s="47" t="s">
        <v>10</v>
      </c>
      <c r="C23" s="308">
        <v>1</v>
      </c>
      <c r="D23" s="128">
        <f>+C23/$C$25</f>
        <v>0.5</v>
      </c>
    </row>
    <row r="24" spans="1:5" ht="15.75" thickBot="1" x14ac:dyDescent="0.3">
      <c r="B24" s="3" t="s">
        <v>254</v>
      </c>
      <c r="C24" s="308">
        <v>1</v>
      </c>
      <c r="D24" s="128">
        <f>+C24/$C$25</f>
        <v>0.5</v>
      </c>
    </row>
    <row r="25" spans="1:5" ht="15.75" thickBot="1" x14ac:dyDescent="0.3">
      <c r="B25" s="1" t="s">
        <v>5</v>
      </c>
      <c r="C25" s="41">
        <f>SUM(C23:C24)</f>
        <v>2</v>
      </c>
      <c r="D25" s="129">
        <f>SUM(D23:D24)</f>
        <v>1</v>
      </c>
    </row>
    <row r="26" spans="1:5" x14ac:dyDescent="0.25">
      <c r="B26" s="6"/>
    </row>
    <row r="27" spans="1:5" x14ac:dyDescent="0.25">
      <c r="B27" s="481"/>
      <c r="C27" s="481"/>
      <c r="D27" s="481"/>
      <c r="E27" s="481"/>
    </row>
    <row r="28" spans="1:5" x14ac:dyDescent="0.25">
      <c r="B28" s="481"/>
      <c r="C28" s="481"/>
      <c r="D28" s="481"/>
      <c r="E28" s="481"/>
    </row>
    <row r="29" spans="1:5" x14ac:dyDescent="0.25">
      <c r="B29" s="481"/>
      <c r="C29" s="481"/>
      <c r="D29" s="481"/>
      <c r="E29" s="481"/>
    </row>
    <row r="30" spans="1:5" x14ac:dyDescent="0.25">
      <c r="B30" s="481"/>
      <c r="C30" s="481"/>
      <c r="D30" s="481"/>
      <c r="E30" s="481"/>
    </row>
    <row r="31" spans="1:5" x14ac:dyDescent="0.25">
      <c r="B31" s="6"/>
    </row>
    <row r="32" spans="1:5" x14ac:dyDescent="0.25">
      <c r="B32" s="6"/>
    </row>
    <row r="33" spans="1:5" x14ac:dyDescent="0.25">
      <c r="B33" s="6"/>
    </row>
    <row r="34" spans="1:5" ht="16.5" thickBot="1" x14ac:dyDescent="0.3">
      <c r="B34" s="57" t="s">
        <v>166</v>
      </c>
    </row>
    <row r="35" spans="1:5" ht="30.75" thickBot="1" x14ac:dyDescent="0.3">
      <c r="A35" t="s">
        <v>173</v>
      </c>
      <c r="B35" s="48" t="s">
        <v>9</v>
      </c>
      <c r="C35" s="170" t="s">
        <v>1</v>
      </c>
      <c r="D35" s="39" t="s">
        <v>50</v>
      </c>
    </row>
    <row r="36" spans="1:5" ht="15.75" thickBot="1" x14ac:dyDescent="0.3">
      <c r="B36" s="47" t="s">
        <v>10</v>
      </c>
      <c r="C36" s="308">
        <v>16</v>
      </c>
      <c r="D36" s="128">
        <f>+C36/C38</f>
        <v>0.5</v>
      </c>
    </row>
    <row r="37" spans="1:5" ht="15.75" thickBot="1" x14ac:dyDescent="0.3">
      <c r="B37" s="3" t="s">
        <v>254</v>
      </c>
      <c r="C37" s="308">
        <v>16</v>
      </c>
      <c r="D37" s="128">
        <f>+C37/C38</f>
        <v>0.5</v>
      </c>
    </row>
    <row r="38" spans="1:5" ht="15.75" thickBot="1" x14ac:dyDescent="0.3">
      <c r="B38" s="1" t="s">
        <v>5</v>
      </c>
      <c r="C38" s="41">
        <f>SUM(C36:C37)</f>
        <v>32</v>
      </c>
      <c r="D38" s="129">
        <f>SUM(D36:D37)</f>
        <v>1</v>
      </c>
    </row>
    <row r="39" spans="1:5" x14ac:dyDescent="0.25">
      <c r="B39" s="6"/>
    </row>
    <row r="40" spans="1:5" x14ac:dyDescent="0.25">
      <c r="B40" s="494" t="s">
        <v>313</v>
      </c>
      <c r="C40" s="494"/>
      <c r="D40" s="494"/>
      <c r="E40" s="494"/>
    </row>
    <row r="41" spans="1:5" x14ac:dyDescent="0.25">
      <c r="B41" s="494"/>
      <c r="C41" s="494"/>
      <c r="D41" s="494"/>
      <c r="E41" s="494"/>
    </row>
    <row r="42" spans="1:5" x14ac:dyDescent="0.25">
      <c r="B42" s="494"/>
      <c r="C42" s="494"/>
      <c r="D42" s="494"/>
      <c r="E42" s="494"/>
    </row>
    <row r="43" spans="1:5" x14ac:dyDescent="0.25">
      <c r="B43" s="494"/>
      <c r="C43" s="494"/>
      <c r="D43" s="494"/>
      <c r="E43" s="494"/>
    </row>
    <row r="44" spans="1:5" x14ac:dyDescent="0.25">
      <c r="B44" s="6"/>
    </row>
    <row r="45" spans="1:5" x14ac:dyDescent="0.25">
      <c r="B45" s="6"/>
    </row>
    <row r="46" spans="1:5" x14ac:dyDescent="0.25">
      <c r="B46" s="6"/>
    </row>
    <row r="47" spans="1:5" x14ac:dyDescent="0.25">
      <c r="B47" s="6"/>
    </row>
    <row r="48" spans="1:5" x14ac:dyDescent="0.25">
      <c r="B48" s="6"/>
    </row>
    <row r="49" spans="1:21" x14ac:dyDescent="0.25">
      <c r="B49" s="6"/>
    </row>
    <row r="50" spans="1:21" ht="21.75" x14ac:dyDescent="0.25">
      <c r="B50" s="5" t="s">
        <v>6</v>
      </c>
    </row>
    <row r="51" spans="1:21" ht="17.25" x14ac:dyDescent="0.25">
      <c r="B51" s="7" t="s">
        <v>156</v>
      </c>
    </row>
    <row r="52" spans="1:21" ht="12.75" customHeight="1" x14ac:dyDescent="0.25">
      <c r="B52" s="57" t="s">
        <v>179</v>
      </c>
      <c r="U52" s="8"/>
    </row>
    <row r="53" spans="1:21" ht="12.75" customHeight="1" x14ac:dyDescent="0.25">
      <c r="B53" s="57"/>
      <c r="U53" s="8"/>
    </row>
    <row r="54" spans="1:21" ht="12.75" customHeight="1" x14ac:dyDescent="0.25">
      <c r="B54" s="495" t="s">
        <v>314</v>
      </c>
      <c r="C54" s="495"/>
      <c r="D54" s="495"/>
      <c r="E54" s="495"/>
      <c r="U54" s="8"/>
    </row>
    <row r="55" spans="1:21" ht="12.75" customHeight="1" x14ac:dyDescent="0.25">
      <c r="B55" s="495"/>
      <c r="C55" s="495"/>
      <c r="D55" s="495"/>
      <c r="E55" s="495"/>
      <c r="U55" s="8"/>
    </row>
    <row r="56" spans="1:21" ht="12.75" customHeight="1" x14ac:dyDescent="0.25">
      <c r="B56" s="495"/>
      <c r="C56" s="495"/>
      <c r="D56" s="495"/>
      <c r="E56" s="495"/>
      <c r="U56" s="8"/>
    </row>
    <row r="57" spans="1:21" ht="12.75" customHeight="1" x14ac:dyDescent="0.25">
      <c r="B57" s="495"/>
      <c r="C57" s="495"/>
      <c r="D57" s="495"/>
      <c r="E57" s="495"/>
      <c r="U57" s="8"/>
    </row>
    <row r="58" spans="1:21" ht="12.75" customHeight="1" x14ac:dyDescent="0.25">
      <c r="B58" s="495"/>
      <c r="C58" s="495"/>
      <c r="D58" s="495"/>
      <c r="E58" s="495"/>
      <c r="U58" s="8"/>
    </row>
    <row r="59" spans="1:21" ht="12.75" customHeight="1" x14ac:dyDescent="0.25">
      <c r="B59" s="57"/>
      <c r="U59" s="8"/>
    </row>
    <row r="60" spans="1:21" ht="12.75" customHeight="1" x14ac:dyDescent="0.25">
      <c r="B60" s="57"/>
      <c r="U60" s="8"/>
    </row>
    <row r="61" spans="1:21" ht="6.75" customHeight="1" thickBot="1" x14ac:dyDescent="0.3">
      <c r="B61" s="9"/>
      <c r="U61" s="8"/>
    </row>
    <row r="62" spans="1:21" ht="21.75" customHeight="1" thickBot="1" x14ac:dyDescent="0.3">
      <c r="A62" t="s">
        <v>174</v>
      </c>
      <c r="B62" s="1" t="s">
        <v>0</v>
      </c>
      <c r="C62" s="2" t="s">
        <v>1</v>
      </c>
      <c r="D62" s="39" t="s">
        <v>168</v>
      </c>
      <c r="E62" s="39" t="s">
        <v>50</v>
      </c>
      <c r="U62" s="8"/>
    </row>
    <row r="63" spans="1:21" ht="21.75" customHeight="1" thickBot="1" x14ac:dyDescent="0.3">
      <c r="B63" s="3" t="s">
        <v>2</v>
      </c>
      <c r="C63" s="237">
        <v>8991</v>
      </c>
      <c r="D63" s="268">
        <v>37800</v>
      </c>
      <c r="E63" s="175">
        <f>+C63/$C$66</f>
        <v>0.29102738395805011</v>
      </c>
      <c r="U63" s="8"/>
    </row>
    <row r="64" spans="1:21" ht="21.75" customHeight="1" thickBot="1" x14ac:dyDescent="0.3">
      <c r="B64" s="3" t="s">
        <v>3</v>
      </c>
      <c r="C64" s="235">
        <v>40</v>
      </c>
      <c r="D64" s="268">
        <v>150</v>
      </c>
      <c r="E64" s="446">
        <f t="shared" ref="E64:E65" si="0">+C64/$C$66</f>
        <v>1.2947497896031591E-3</v>
      </c>
      <c r="U64" s="8"/>
    </row>
    <row r="65" spans="1:21" ht="21" customHeight="1" thickBot="1" x14ac:dyDescent="0.3">
      <c r="B65" s="447" t="s">
        <v>4</v>
      </c>
      <c r="C65" s="237">
        <v>21863</v>
      </c>
      <c r="D65" s="268">
        <v>4500</v>
      </c>
      <c r="E65" s="175">
        <f t="shared" si="0"/>
        <v>0.70767786625234674</v>
      </c>
      <c r="U65" s="8"/>
    </row>
    <row r="66" spans="1:21" ht="21.75" customHeight="1" thickBot="1" x14ac:dyDescent="0.3">
      <c r="B66" s="40" t="s">
        <v>5</v>
      </c>
      <c r="C66" s="226">
        <f>SUM(C63:C65)</f>
        <v>30894</v>
      </c>
      <c r="D66" s="225">
        <f>SUM(D63:D65)</f>
        <v>42450</v>
      </c>
      <c r="E66" s="227">
        <f>SUM(E63:E65)</f>
        <v>1</v>
      </c>
      <c r="U66" s="8"/>
    </row>
    <row r="67" spans="1:21" ht="21.75" customHeight="1" x14ac:dyDescent="0.25">
      <c r="B67" s="54" t="s">
        <v>51</v>
      </c>
      <c r="U67" s="8"/>
    </row>
    <row r="68" spans="1:21" ht="21.75" customHeight="1" x14ac:dyDescent="0.25">
      <c r="B68" s="8"/>
      <c r="U68" s="8"/>
    </row>
    <row r="69" spans="1:21" ht="21.75" customHeight="1" x14ac:dyDescent="0.25">
      <c r="B69" s="8"/>
      <c r="U69" s="8"/>
    </row>
    <row r="70" spans="1:21" ht="9.75" customHeight="1" x14ac:dyDescent="0.25">
      <c r="B70" s="8"/>
      <c r="U70" s="8"/>
    </row>
    <row r="71" spans="1:21" ht="15.75" x14ac:dyDescent="0.25">
      <c r="B71" s="57" t="s">
        <v>180</v>
      </c>
    </row>
    <row r="72" spans="1:21" ht="3.75" customHeight="1" thickBot="1" x14ac:dyDescent="0.3">
      <c r="B72" s="9"/>
    </row>
    <row r="73" spans="1:21" ht="15.75" thickBot="1" x14ac:dyDescent="0.3">
      <c r="A73" t="s">
        <v>175</v>
      </c>
      <c r="B73" s="1" t="s">
        <v>0</v>
      </c>
      <c r="C73" s="2" t="s">
        <v>1</v>
      </c>
      <c r="D73" s="39" t="s">
        <v>50</v>
      </c>
    </row>
    <row r="74" spans="1:21" ht="15.75" thickBot="1" x14ac:dyDescent="0.3">
      <c r="B74" s="3" t="s">
        <v>2</v>
      </c>
      <c r="C74" s="237">
        <v>8991</v>
      </c>
      <c r="D74" s="175">
        <f>+(C74/$C$77)</f>
        <v>0.29102738395805011</v>
      </c>
    </row>
    <row r="75" spans="1:21" ht="15.75" thickBot="1" x14ac:dyDescent="0.3">
      <c r="B75" s="3" t="s">
        <v>3</v>
      </c>
      <c r="C75" s="235">
        <v>40</v>
      </c>
      <c r="D75" s="175">
        <f>+(C75/$C$77)</f>
        <v>1.2947497896031591E-3</v>
      </c>
    </row>
    <row r="76" spans="1:21" ht="16.5" thickBot="1" x14ac:dyDescent="0.3">
      <c r="B76" s="4" t="s">
        <v>4</v>
      </c>
      <c r="C76" s="482">
        <v>21863</v>
      </c>
      <c r="D76" s="175">
        <f>+(C76/$C$77)</f>
        <v>0.70767786625234674</v>
      </c>
      <c r="E76" s="130"/>
    </row>
    <row r="77" spans="1:21" ht="15.75" thickBot="1" x14ac:dyDescent="0.3">
      <c r="B77" s="40" t="s">
        <v>5</v>
      </c>
      <c r="C77" s="232">
        <f>SUM(C74:C76)</f>
        <v>30894</v>
      </c>
      <c r="D77" s="227">
        <f>SUM(D74:D76)</f>
        <v>1</v>
      </c>
    </row>
    <row r="78" spans="1:21" x14ac:dyDescent="0.25">
      <c r="B78" s="54" t="s">
        <v>51</v>
      </c>
    </row>
    <row r="79" spans="1:21" x14ac:dyDescent="0.25">
      <c r="B79" s="54"/>
    </row>
    <row r="80" spans="1:21" x14ac:dyDescent="0.25">
      <c r="B80" s="496" t="s">
        <v>315</v>
      </c>
      <c r="C80" s="496"/>
      <c r="D80" s="496"/>
      <c r="E80" s="496"/>
    </row>
    <row r="81" spans="1:5" x14ac:dyDescent="0.25">
      <c r="B81" s="496"/>
      <c r="C81" s="496"/>
      <c r="D81" s="496"/>
      <c r="E81" s="496"/>
    </row>
    <row r="82" spans="1:5" x14ac:dyDescent="0.25">
      <c r="B82" s="496"/>
      <c r="C82" s="496"/>
      <c r="D82" s="496"/>
      <c r="E82" s="496"/>
    </row>
    <row r="83" spans="1:5" x14ac:dyDescent="0.25">
      <c r="B83" s="496"/>
      <c r="C83" s="496"/>
      <c r="D83" s="496"/>
      <c r="E83" s="496"/>
    </row>
    <row r="84" spans="1:5" x14ac:dyDescent="0.25">
      <c r="B84" s="54"/>
    </row>
    <row r="85" spans="1:5" x14ac:dyDescent="0.25">
      <c r="B85" s="54"/>
    </row>
    <row r="87" spans="1:5" ht="17.25" x14ac:dyDescent="0.25">
      <c r="B87" s="7" t="s">
        <v>157</v>
      </c>
    </row>
    <row r="88" spans="1:5" ht="7.5" customHeight="1" x14ac:dyDescent="0.25">
      <c r="B88" s="7"/>
    </row>
    <row r="89" spans="1:5" ht="15.75" x14ac:dyDescent="0.25">
      <c r="B89" s="57" t="s">
        <v>169</v>
      </c>
    </row>
    <row r="90" spans="1:5" ht="9" customHeight="1" thickBot="1" x14ac:dyDescent="0.3">
      <c r="B90" s="10"/>
    </row>
    <row r="91" spans="1:5" ht="30.75" thickBot="1" x14ac:dyDescent="0.3">
      <c r="A91" t="s">
        <v>176</v>
      </c>
      <c r="B91" s="317" t="s">
        <v>9</v>
      </c>
      <c r="C91" s="170" t="s">
        <v>1</v>
      </c>
      <c r="D91" s="39" t="s">
        <v>50</v>
      </c>
    </row>
    <row r="92" spans="1:5" ht="15.75" thickBot="1" x14ac:dyDescent="0.3">
      <c r="B92" s="318" t="s">
        <v>86</v>
      </c>
      <c r="C92" s="324">
        <f>1111+125+100+120+140+400</f>
        <v>1996</v>
      </c>
      <c r="D92" s="128">
        <f t="shared" ref="D92:D108" si="1">+(C92/$C$109)</f>
        <v>0.22101649872660836</v>
      </c>
    </row>
    <row r="93" spans="1:5" ht="15.75" thickBot="1" x14ac:dyDescent="0.3">
      <c r="B93" s="319" t="s">
        <v>36</v>
      </c>
      <c r="C93" s="324">
        <f>678+150+100+1706</f>
        <v>2634</v>
      </c>
      <c r="D93" s="128">
        <f t="shared" si="1"/>
        <v>0.29166205292880082</v>
      </c>
    </row>
    <row r="94" spans="1:5" ht="15.75" thickBot="1" x14ac:dyDescent="0.3">
      <c r="B94" s="320" t="s">
        <v>121</v>
      </c>
      <c r="C94" s="324">
        <f>800</f>
        <v>800</v>
      </c>
      <c r="D94" s="128">
        <f t="shared" si="1"/>
        <v>8.8583767024692728E-2</v>
      </c>
    </row>
    <row r="95" spans="1:5" ht="15.75" thickBot="1" x14ac:dyDescent="0.3">
      <c r="B95" s="321" t="s">
        <v>256</v>
      </c>
      <c r="C95" s="324">
        <v>200</v>
      </c>
      <c r="D95" s="128">
        <f t="shared" si="1"/>
        <v>2.2145941756173182E-2</v>
      </c>
    </row>
    <row r="96" spans="1:5" ht="15.75" thickBot="1" x14ac:dyDescent="0.3">
      <c r="B96" s="321" t="s">
        <v>257</v>
      </c>
      <c r="C96" s="324">
        <f>440+120</f>
        <v>560</v>
      </c>
      <c r="D96" s="128">
        <f t="shared" si="1"/>
        <v>6.2008636917284907E-2</v>
      </c>
    </row>
    <row r="97" spans="2:4" ht="15.75" thickBot="1" x14ac:dyDescent="0.3">
      <c r="B97" s="321" t="s">
        <v>213</v>
      </c>
      <c r="C97" s="325">
        <f>180+120</f>
        <v>300</v>
      </c>
      <c r="D97" s="128">
        <f t="shared" si="1"/>
        <v>3.3218912634259773E-2</v>
      </c>
    </row>
    <row r="98" spans="2:4" ht="15.75" thickBot="1" x14ac:dyDescent="0.3">
      <c r="B98" s="321" t="s">
        <v>37</v>
      </c>
      <c r="C98" s="325">
        <f>135+180</f>
        <v>315</v>
      </c>
      <c r="D98" s="128">
        <f t="shared" si="1"/>
        <v>3.4879858265972757E-2</v>
      </c>
    </row>
    <row r="99" spans="2:4" ht="15.75" thickBot="1" x14ac:dyDescent="0.3">
      <c r="B99" s="321" t="s">
        <v>125</v>
      </c>
      <c r="C99" s="325">
        <f>220+131+130</f>
        <v>481</v>
      </c>
      <c r="D99" s="128">
        <f t="shared" si="1"/>
        <v>5.32609899235965E-2</v>
      </c>
    </row>
    <row r="100" spans="2:4" ht="15.75" thickBot="1" x14ac:dyDescent="0.3">
      <c r="B100" s="322" t="s">
        <v>18</v>
      </c>
      <c r="C100" s="325">
        <v>140</v>
      </c>
      <c r="D100" s="128">
        <f t="shared" si="1"/>
        <v>1.5502159229321227E-2</v>
      </c>
    </row>
    <row r="101" spans="2:4" ht="15.75" thickBot="1" x14ac:dyDescent="0.3">
      <c r="B101" s="318" t="s">
        <v>258</v>
      </c>
      <c r="C101" s="325">
        <v>180</v>
      </c>
      <c r="D101" s="128">
        <f t="shared" si="1"/>
        <v>1.9931347580555862E-2</v>
      </c>
    </row>
    <row r="102" spans="2:4" ht="15.75" thickBot="1" x14ac:dyDescent="0.3">
      <c r="B102" s="323" t="s">
        <v>259</v>
      </c>
      <c r="C102" s="325">
        <v>300</v>
      </c>
      <c r="D102" s="128">
        <f t="shared" si="1"/>
        <v>3.3218912634259773E-2</v>
      </c>
    </row>
    <row r="103" spans="2:4" ht="15.75" thickBot="1" x14ac:dyDescent="0.3">
      <c r="B103" s="318" t="s">
        <v>10</v>
      </c>
      <c r="C103" s="311">
        <f>80+235</f>
        <v>315</v>
      </c>
      <c r="D103" s="128">
        <f t="shared" si="1"/>
        <v>3.4879858265972757E-2</v>
      </c>
    </row>
    <row r="104" spans="2:4" ht="15.75" thickBot="1" x14ac:dyDescent="0.3">
      <c r="B104" s="318" t="s">
        <v>260</v>
      </c>
      <c r="C104" s="325">
        <v>140</v>
      </c>
      <c r="D104" s="128">
        <f t="shared" si="1"/>
        <v>1.5502159229321227E-2</v>
      </c>
    </row>
    <row r="105" spans="2:4" ht="15.75" thickBot="1" x14ac:dyDescent="0.3">
      <c r="B105" s="316" t="s">
        <v>268</v>
      </c>
      <c r="C105" s="325">
        <v>120</v>
      </c>
      <c r="D105" s="128">
        <f t="shared" si="1"/>
        <v>1.3287565053703909E-2</v>
      </c>
    </row>
    <row r="106" spans="2:4" ht="15.75" thickBot="1" x14ac:dyDescent="0.3">
      <c r="B106" s="316" t="s">
        <v>267</v>
      </c>
      <c r="C106" s="325">
        <v>130</v>
      </c>
      <c r="D106" s="128">
        <f t="shared" si="1"/>
        <v>1.4394862141512569E-2</v>
      </c>
    </row>
    <row r="107" spans="2:4" ht="15.75" thickBot="1" x14ac:dyDescent="0.3">
      <c r="B107" s="316" t="s">
        <v>123</v>
      </c>
      <c r="C107" s="325">
        <f>150+230</f>
        <v>380</v>
      </c>
      <c r="D107" s="128">
        <f t="shared" si="1"/>
        <v>4.2077289336729044E-2</v>
      </c>
    </row>
    <row r="108" spans="2:4" ht="15.75" thickBot="1" x14ac:dyDescent="0.3">
      <c r="B108" s="318" t="s">
        <v>3</v>
      </c>
      <c r="C108" s="325">
        <v>40</v>
      </c>
      <c r="D108" s="128">
        <f t="shared" si="1"/>
        <v>4.4291883512346366E-3</v>
      </c>
    </row>
    <row r="109" spans="2:4" ht="18.75" customHeight="1" thickBot="1" x14ac:dyDescent="0.3">
      <c r="B109" s="1" t="s">
        <v>5</v>
      </c>
      <c r="C109" s="233">
        <f>SUM(C92:C108)</f>
        <v>9031</v>
      </c>
      <c r="D109" s="129">
        <f>SUM(D92:D108)</f>
        <v>0.99999999999999989</v>
      </c>
    </row>
    <row r="110" spans="2:4" ht="18.75" customHeight="1" x14ac:dyDescent="0.25">
      <c r="B110" s="54" t="s">
        <v>51</v>
      </c>
      <c r="C110" s="168"/>
      <c r="D110" s="169"/>
    </row>
    <row r="111" spans="2:4" ht="18.75" customHeight="1" x14ac:dyDescent="0.25">
      <c r="B111" s="54"/>
      <c r="C111" s="168"/>
      <c r="D111" s="169"/>
    </row>
    <row r="112" spans="2:4" ht="18.75" customHeight="1" x14ac:dyDescent="0.25">
      <c r="B112" s="496" t="s">
        <v>316</v>
      </c>
      <c r="C112" s="496"/>
      <c r="D112" s="496"/>
    </row>
    <row r="113" spans="1:4" ht="18.75" customHeight="1" x14ac:dyDescent="0.25">
      <c r="B113" s="496"/>
      <c r="C113" s="496"/>
      <c r="D113" s="496"/>
    </row>
    <row r="114" spans="1:4" ht="18.75" customHeight="1" x14ac:dyDescent="0.25">
      <c r="B114" s="496"/>
      <c r="C114" s="496"/>
      <c r="D114" s="496"/>
    </row>
    <row r="115" spans="1:4" ht="18.75" customHeight="1" x14ac:dyDescent="0.25">
      <c r="B115" s="54"/>
      <c r="C115" s="168"/>
      <c r="D115" s="169"/>
    </row>
    <row r="116" spans="1:4" ht="18.75" customHeight="1" x14ac:dyDescent="0.25">
      <c r="B116" s="54"/>
      <c r="C116" s="168"/>
      <c r="D116" s="169"/>
    </row>
    <row r="117" spans="1:4" ht="18.75" customHeight="1" x14ac:dyDescent="0.25">
      <c r="B117" s="54"/>
      <c r="C117" s="168"/>
      <c r="D117" s="169"/>
    </row>
    <row r="118" spans="1:4" ht="15.75" x14ac:dyDescent="0.25">
      <c r="B118" s="57" t="s">
        <v>170</v>
      </c>
    </row>
    <row r="119" spans="1:4" ht="7.5" customHeight="1" thickBot="1" x14ac:dyDescent="0.3">
      <c r="B119" s="12"/>
    </row>
    <row r="120" spans="1:4" ht="15.75" thickBot="1" x14ac:dyDescent="0.3">
      <c r="A120" t="s">
        <v>177</v>
      </c>
      <c r="B120" s="50" t="s">
        <v>9</v>
      </c>
      <c r="C120" s="46" t="s">
        <v>1</v>
      </c>
      <c r="D120" s="39" t="s">
        <v>50</v>
      </c>
    </row>
    <row r="121" spans="1:4" ht="15.75" thickBot="1" x14ac:dyDescent="0.3">
      <c r="B121" s="167" t="s">
        <v>209</v>
      </c>
      <c r="C121" s="235">
        <v>120</v>
      </c>
      <c r="D121" s="171">
        <f>+(C121/$C$131)</f>
        <v>5.4887252435621824E-3</v>
      </c>
    </row>
    <row r="122" spans="1:4" ht="15.75" thickBot="1" x14ac:dyDescent="0.3">
      <c r="B122" s="111" t="s">
        <v>210</v>
      </c>
      <c r="C122" s="236">
        <f>200+375+375+400+100</f>
        <v>1450</v>
      </c>
      <c r="D122" s="171">
        <f>+(C122/$C$131)</f>
        <v>6.6322096693043037E-2</v>
      </c>
    </row>
    <row r="123" spans="1:4" ht="15.75" thickBot="1" x14ac:dyDescent="0.3">
      <c r="B123" s="230" t="s">
        <v>211</v>
      </c>
      <c r="C123" s="235">
        <f>650+320</f>
        <v>970</v>
      </c>
      <c r="D123" s="171">
        <f>+(C123/$C$131)</f>
        <v>4.4367195718794307E-2</v>
      </c>
    </row>
    <row r="124" spans="1:4" ht="15.75" thickBot="1" x14ac:dyDescent="0.3">
      <c r="B124" s="230" t="s">
        <v>261</v>
      </c>
      <c r="C124" s="236">
        <v>8000</v>
      </c>
      <c r="D124" s="171">
        <f t="shared" ref="D124:D129" si="2">+(C124/$C$131)</f>
        <v>0.36591501623747885</v>
      </c>
    </row>
    <row r="125" spans="1:4" ht="15.75" thickBot="1" x14ac:dyDescent="0.3">
      <c r="B125" s="230" t="s">
        <v>262</v>
      </c>
      <c r="C125" s="236">
        <v>2360</v>
      </c>
      <c r="D125" s="171">
        <f t="shared" si="2"/>
        <v>0.10794492979005627</v>
      </c>
    </row>
    <row r="126" spans="1:4" ht="15.75" thickBot="1" x14ac:dyDescent="0.3">
      <c r="B126" s="230" t="s">
        <v>263</v>
      </c>
      <c r="C126" s="236">
        <v>2563</v>
      </c>
      <c r="D126" s="171">
        <f t="shared" si="2"/>
        <v>0.11723002332708228</v>
      </c>
    </row>
    <row r="127" spans="1:4" ht="15.75" thickBot="1" x14ac:dyDescent="0.3">
      <c r="B127" s="230" t="s">
        <v>264</v>
      </c>
      <c r="C127" s="236">
        <v>120</v>
      </c>
      <c r="D127" s="171">
        <f t="shared" si="2"/>
        <v>5.4887252435621824E-3</v>
      </c>
    </row>
    <row r="128" spans="1:4" ht="15.75" thickBot="1" x14ac:dyDescent="0.3">
      <c r="B128" s="230" t="s">
        <v>265</v>
      </c>
      <c r="C128" s="236">
        <v>3200</v>
      </c>
      <c r="D128" s="171">
        <f t="shared" si="2"/>
        <v>0.14636600649499154</v>
      </c>
    </row>
    <row r="129" spans="2:5" ht="15.75" thickBot="1" x14ac:dyDescent="0.3">
      <c r="B129" s="230" t="s">
        <v>266</v>
      </c>
      <c r="C129" s="236">
        <v>2900</v>
      </c>
      <c r="D129" s="171">
        <f t="shared" si="2"/>
        <v>0.13264419338608607</v>
      </c>
    </row>
    <row r="130" spans="2:5" ht="15.75" thickBot="1" x14ac:dyDescent="0.3">
      <c r="B130" s="230" t="s">
        <v>212</v>
      </c>
      <c r="C130" s="235">
        <v>180</v>
      </c>
      <c r="D130" s="171">
        <f>+(C130/$C$131)</f>
        <v>8.2330878653432745E-3</v>
      </c>
    </row>
    <row r="131" spans="2:5" ht="15.75" thickBot="1" x14ac:dyDescent="0.3">
      <c r="B131" s="1" t="s">
        <v>5</v>
      </c>
      <c r="C131" s="233">
        <f>SUM(C121:C130)</f>
        <v>21863</v>
      </c>
      <c r="D131" s="129">
        <f>SUM(D121:D130)</f>
        <v>1.0000000000000002</v>
      </c>
    </row>
    <row r="132" spans="2:5" ht="4.5" customHeight="1" x14ac:dyDescent="0.25">
      <c r="B132" s="8"/>
    </row>
    <row r="133" spans="2:5" ht="38.25" customHeight="1" x14ac:dyDescent="0.25">
      <c r="B133" s="487" t="s">
        <v>11</v>
      </c>
      <c r="C133" s="487"/>
      <c r="D133" s="487"/>
    </row>
    <row r="134" spans="2:5" x14ac:dyDescent="0.25">
      <c r="B134" s="13" t="s">
        <v>12</v>
      </c>
    </row>
    <row r="136" spans="2:5" ht="15" customHeight="1" x14ac:dyDescent="0.25">
      <c r="B136" s="497" t="s">
        <v>317</v>
      </c>
      <c r="C136" s="497"/>
      <c r="D136" s="497"/>
      <c r="E136" s="497"/>
    </row>
    <row r="137" spans="2:5" x14ac:dyDescent="0.25">
      <c r="B137" s="497"/>
      <c r="C137" s="497"/>
      <c r="D137" s="497"/>
      <c r="E137" s="497"/>
    </row>
    <row r="138" spans="2:5" x14ac:dyDescent="0.25">
      <c r="B138" s="497"/>
      <c r="C138" s="497"/>
      <c r="D138" s="497"/>
      <c r="E138" s="497"/>
    </row>
    <row r="139" spans="2:5" x14ac:dyDescent="0.25">
      <c r="B139" s="497"/>
      <c r="C139" s="497"/>
      <c r="D139" s="497"/>
      <c r="E139" s="497"/>
    </row>
    <row r="140" spans="2:5" x14ac:dyDescent="0.25">
      <c r="B140" s="497"/>
      <c r="C140" s="497"/>
      <c r="D140" s="497"/>
      <c r="E140" s="497"/>
    </row>
    <row r="145" spans="1:5" ht="21.75" x14ac:dyDescent="0.25">
      <c r="B145" s="5" t="s">
        <v>13</v>
      </c>
    </row>
    <row r="146" spans="1:5" ht="17.25" x14ac:dyDescent="0.25">
      <c r="B146" s="14" t="s">
        <v>14</v>
      </c>
    </row>
    <row r="147" spans="1:5" ht="17.25" x14ac:dyDescent="0.25">
      <c r="B147" s="14"/>
    </row>
    <row r="148" spans="1:5" ht="17.25" customHeight="1" x14ac:dyDescent="0.25">
      <c r="B148" s="498" t="s">
        <v>318</v>
      </c>
      <c r="C148" s="498"/>
      <c r="D148" s="498"/>
      <c r="E148" s="498"/>
    </row>
    <row r="149" spans="1:5" ht="17.25" customHeight="1" x14ac:dyDescent="0.25">
      <c r="B149" s="498"/>
      <c r="C149" s="498"/>
      <c r="D149" s="498"/>
      <c r="E149" s="498"/>
    </row>
    <row r="150" spans="1:5" ht="14.25" customHeight="1" x14ac:dyDescent="0.25">
      <c r="B150" s="15"/>
    </row>
    <row r="151" spans="1:5" ht="14.25" customHeight="1" thickBot="1" x14ac:dyDescent="0.3">
      <c r="B151" s="58" t="s">
        <v>178</v>
      </c>
      <c r="C151" s="59"/>
      <c r="D151" s="59"/>
    </row>
    <row r="152" spans="1:5" ht="14.25" customHeight="1" thickBot="1" x14ac:dyDescent="0.3">
      <c r="A152" t="s">
        <v>181</v>
      </c>
      <c r="B152" s="1" t="s">
        <v>0</v>
      </c>
      <c r="C152" s="46" t="s">
        <v>1</v>
      </c>
      <c r="D152" s="39" t="s">
        <v>168</v>
      </c>
    </row>
    <row r="153" spans="1:5" ht="14.25" customHeight="1" thickBot="1" x14ac:dyDescent="0.3">
      <c r="B153" s="49" t="s">
        <v>15</v>
      </c>
      <c r="C153" s="234">
        <v>170</v>
      </c>
      <c r="D153" s="516"/>
      <c r="E153" s="515">
        <v>396</v>
      </c>
    </row>
    <row r="154" spans="1:5" ht="14.25" customHeight="1" thickBot="1" x14ac:dyDescent="0.3">
      <c r="B154" s="47" t="s">
        <v>16</v>
      </c>
      <c r="C154" s="234">
        <v>271</v>
      </c>
      <c r="D154" s="517"/>
      <c r="E154" s="515"/>
    </row>
    <row r="155" spans="1:5" ht="14.25" customHeight="1" thickBot="1" x14ac:dyDescent="0.3">
      <c r="B155" s="47" t="s">
        <v>17</v>
      </c>
      <c r="C155" s="234">
        <v>0</v>
      </c>
      <c r="D155" s="518"/>
      <c r="E155" s="515"/>
    </row>
    <row r="156" spans="1:5" ht="14.25" customHeight="1" thickBot="1" x14ac:dyDescent="0.3">
      <c r="B156" s="52" t="s">
        <v>5</v>
      </c>
      <c r="C156" s="51">
        <f>SUM(C153:C155)</f>
        <v>441</v>
      </c>
      <c r="D156" s="228">
        <f>SUM(D153:D155)</f>
        <v>0</v>
      </c>
    </row>
    <row r="157" spans="1:5" ht="14.25" customHeight="1" x14ac:dyDescent="0.25">
      <c r="B157" s="15"/>
    </row>
    <row r="158" spans="1:5" ht="14.25" customHeight="1" x14ac:dyDescent="0.25">
      <c r="B158" s="15"/>
    </row>
    <row r="159" spans="1:5" ht="14.25" customHeight="1" x14ac:dyDescent="0.25">
      <c r="B159" s="15"/>
    </row>
    <row r="160" spans="1:5" ht="14.25" customHeight="1" x14ac:dyDescent="0.25">
      <c r="B160" s="15"/>
    </row>
    <row r="161" spans="1:4" ht="14.25" customHeight="1" x14ac:dyDescent="0.25">
      <c r="B161" s="15"/>
    </row>
    <row r="162" spans="1:4" ht="14.25" customHeight="1" x14ac:dyDescent="0.25">
      <c r="B162" s="15"/>
    </row>
    <row r="163" spans="1:4" ht="14.25" customHeight="1" x14ac:dyDescent="0.25">
      <c r="B163" s="15"/>
    </row>
    <row r="164" spans="1:4" ht="14.25" customHeight="1" x14ac:dyDescent="0.25">
      <c r="B164" s="15"/>
    </row>
    <row r="165" spans="1:4" ht="16.5" thickBot="1" x14ac:dyDescent="0.3">
      <c r="B165" s="58" t="s">
        <v>182</v>
      </c>
      <c r="C165" s="59"/>
      <c r="D165" s="59"/>
    </row>
    <row r="166" spans="1:4" ht="15.75" thickBot="1" x14ac:dyDescent="0.3">
      <c r="A166" t="s">
        <v>183</v>
      </c>
      <c r="B166" s="1" t="s">
        <v>0</v>
      </c>
      <c r="C166" s="46" t="s">
        <v>1</v>
      </c>
      <c r="D166" s="39" t="s">
        <v>50</v>
      </c>
    </row>
    <row r="167" spans="1:4" ht="15.75" thickBot="1" x14ac:dyDescent="0.3">
      <c r="B167" s="49" t="s">
        <v>15</v>
      </c>
      <c r="C167" s="234">
        <v>170</v>
      </c>
      <c r="D167" s="175">
        <f>+(C167/$C$170)</f>
        <v>0.3854875283446712</v>
      </c>
    </row>
    <row r="168" spans="1:4" ht="15.75" thickBot="1" x14ac:dyDescent="0.3">
      <c r="B168" s="47" t="s">
        <v>16</v>
      </c>
      <c r="C168" s="234">
        <v>271</v>
      </c>
      <c r="D168" s="175">
        <f>+(C168/$C$170)</f>
        <v>0.61451247165532885</v>
      </c>
    </row>
    <row r="169" spans="1:4" ht="15.75" thickBot="1" x14ac:dyDescent="0.3">
      <c r="B169" s="47" t="s">
        <v>17</v>
      </c>
      <c r="C169" s="234">
        <v>0</v>
      </c>
      <c r="D169" s="175">
        <f>+(C169/$C$170)</f>
        <v>0</v>
      </c>
    </row>
    <row r="170" spans="1:4" ht="15.75" thickBot="1" x14ac:dyDescent="0.3">
      <c r="B170" s="52" t="s">
        <v>5</v>
      </c>
      <c r="C170" s="51">
        <f>SUM(C167:C169)</f>
        <v>441</v>
      </c>
      <c r="D170" s="419">
        <f>SUM(D167:D169)</f>
        <v>1</v>
      </c>
    </row>
    <row r="172" spans="1:4" x14ac:dyDescent="0.25">
      <c r="B172" s="497" t="s">
        <v>319</v>
      </c>
      <c r="C172" s="497"/>
      <c r="D172" s="497"/>
    </row>
    <row r="173" spans="1:4" x14ac:dyDescent="0.25">
      <c r="B173" s="497"/>
      <c r="C173" s="497"/>
      <c r="D173" s="497"/>
    </row>
    <row r="174" spans="1:4" x14ac:dyDescent="0.25">
      <c r="B174" s="497"/>
      <c r="C174" s="497"/>
      <c r="D174" s="497"/>
    </row>
    <row r="180" spans="1:5" ht="16.5" thickBot="1" x14ac:dyDescent="0.3">
      <c r="B180" s="57" t="s">
        <v>186</v>
      </c>
    </row>
    <row r="181" spans="1:5" ht="15.75" thickBot="1" x14ac:dyDescent="0.3">
      <c r="A181" t="s">
        <v>184</v>
      </c>
      <c r="B181" s="48" t="s">
        <v>9</v>
      </c>
      <c r="C181" s="45" t="s">
        <v>1</v>
      </c>
      <c r="D181" s="39" t="s">
        <v>50</v>
      </c>
    </row>
    <row r="182" spans="1:5" ht="15.75" thickBot="1" x14ac:dyDescent="0.3">
      <c r="B182" s="127" t="s">
        <v>269</v>
      </c>
      <c r="C182" s="247">
        <v>40</v>
      </c>
      <c r="D182" s="418">
        <f>+(C182/$C$185)</f>
        <v>0.23529411764705882</v>
      </c>
    </row>
    <row r="183" spans="1:5" ht="30.75" thickBot="1" x14ac:dyDescent="0.3">
      <c r="B183" s="326" t="s">
        <v>270</v>
      </c>
      <c r="C183" s="247">
        <v>50</v>
      </c>
      <c r="D183" s="418">
        <f>+(C183/$C$185)</f>
        <v>0.29411764705882354</v>
      </c>
    </row>
    <row r="184" spans="1:5" ht="27" customHeight="1" thickBot="1" x14ac:dyDescent="0.3">
      <c r="B184" s="326" t="s">
        <v>304</v>
      </c>
      <c r="C184" s="247">
        <v>80</v>
      </c>
      <c r="D184" s="418">
        <f>+(C184/$C$185)</f>
        <v>0.47058823529411764</v>
      </c>
    </row>
    <row r="185" spans="1:5" ht="15.75" thickBot="1" x14ac:dyDescent="0.3">
      <c r="B185" s="245" t="s">
        <v>5</v>
      </c>
      <c r="C185" s="246">
        <f>SUM(C173:C184)</f>
        <v>170</v>
      </c>
      <c r="D185" s="420">
        <f>SUM(D182:D184)</f>
        <v>1</v>
      </c>
    </row>
    <row r="186" spans="1:5" x14ac:dyDescent="0.25">
      <c r="B186" s="239"/>
      <c r="C186" s="240"/>
      <c r="D186" s="241"/>
    </row>
    <row r="187" spans="1:5" ht="15" customHeight="1" x14ac:dyDescent="0.25">
      <c r="B187" s="483"/>
      <c r="C187" s="483"/>
      <c r="D187" s="483"/>
      <c r="E187" s="483"/>
    </row>
    <row r="188" spans="1:5" x14ac:dyDescent="0.25">
      <c r="B188" s="483"/>
      <c r="C188" s="483"/>
      <c r="D188" s="483"/>
      <c r="E188" s="483"/>
    </row>
    <row r="189" spans="1:5" x14ac:dyDescent="0.25">
      <c r="B189" s="483"/>
      <c r="C189" s="483"/>
      <c r="D189" s="483"/>
      <c r="E189" s="483"/>
    </row>
    <row r="190" spans="1:5" x14ac:dyDescent="0.25">
      <c r="B190" s="483"/>
      <c r="C190" s="483"/>
      <c r="D190" s="483"/>
      <c r="E190" s="483"/>
    </row>
    <row r="191" spans="1:5" x14ac:dyDescent="0.25">
      <c r="B191" s="483"/>
      <c r="C191" s="483"/>
      <c r="D191" s="483"/>
      <c r="E191" s="483"/>
    </row>
    <row r="192" spans="1:5" x14ac:dyDescent="0.25">
      <c r="B192" s="239"/>
      <c r="C192" s="240"/>
      <c r="D192" s="241"/>
    </row>
    <row r="193" spans="1:5" x14ac:dyDescent="0.25">
      <c r="B193" s="239"/>
      <c r="C193" s="240"/>
      <c r="D193" s="241"/>
    </row>
    <row r="194" spans="1:5" x14ac:dyDescent="0.25">
      <c r="B194" s="242"/>
      <c r="C194" s="243"/>
      <c r="D194" s="244"/>
    </row>
    <row r="196" spans="1:5" ht="16.5" thickBot="1" x14ac:dyDescent="0.3">
      <c r="B196" s="57" t="s">
        <v>187</v>
      </c>
    </row>
    <row r="197" spans="1:5" ht="15.75" thickBot="1" x14ac:dyDescent="0.3">
      <c r="A197" t="s">
        <v>185</v>
      </c>
      <c r="B197" s="48" t="s">
        <v>9</v>
      </c>
      <c r="C197" s="45" t="s">
        <v>1</v>
      </c>
      <c r="D197" s="39" t="s">
        <v>50</v>
      </c>
    </row>
    <row r="198" spans="1:5" ht="15.75" thickBot="1" x14ac:dyDescent="0.3">
      <c r="B198" s="127" t="s">
        <v>214</v>
      </c>
      <c r="C198" s="247">
        <v>81</v>
      </c>
      <c r="D198" s="175">
        <f>+(C198/$C$203)</f>
        <v>0.2988929889298893</v>
      </c>
    </row>
    <row r="199" spans="1:5" ht="15.75" thickBot="1" x14ac:dyDescent="0.3">
      <c r="B199" s="53" t="s">
        <v>216</v>
      </c>
      <c r="C199" s="248">
        <f>29+29</f>
        <v>58</v>
      </c>
      <c r="D199" s="175">
        <f t="shared" ref="D199:D202" si="3">+(C199/$C$203)</f>
        <v>0.2140221402214022</v>
      </c>
    </row>
    <row r="200" spans="1:5" ht="15.75" thickBot="1" x14ac:dyDescent="0.3">
      <c r="B200" s="47" t="s">
        <v>18</v>
      </c>
      <c r="C200" s="249">
        <v>43</v>
      </c>
      <c r="D200" s="175">
        <f t="shared" si="3"/>
        <v>0.15867158671586715</v>
      </c>
    </row>
    <row r="201" spans="1:5" ht="15.75" thickBot="1" x14ac:dyDescent="0.3">
      <c r="B201" s="3" t="s">
        <v>122</v>
      </c>
      <c r="C201" s="250">
        <v>41</v>
      </c>
      <c r="D201" s="175">
        <f t="shared" si="3"/>
        <v>0.15129151291512916</v>
      </c>
    </row>
    <row r="202" spans="1:5" ht="15.75" thickBot="1" x14ac:dyDescent="0.3">
      <c r="B202" s="3" t="s">
        <v>215</v>
      </c>
      <c r="C202" s="250">
        <v>48</v>
      </c>
      <c r="D202" s="175">
        <f t="shared" si="3"/>
        <v>0.17712177121771217</v>
      </c>
    </row>
    <row r="203" spans="1:5" ht="15.75" thickBot="1" x14ac:dyDescent="0.3">
      <c r="B203" s="40" t="s">
        <v>5</v>
      </c>
      <c r="C203" s="238">
        <f>SUM(C198:C202)</f>
        <v>271</v>
      </c>
      <c r="D203" s="227">
        <f>SUM(D198:D202)</f>
        <v>1</v>
      </c>
    </row>
    <row r="204" spans="1:5" x14ac:dyDescent="0.25">
      <c r="B204" s="16"/>
      <c r="C204" s="312"/>
      <c r="D204" s="38"/>
    </row>
    <row r="205" spans="1:5" x14ac:dyDescent="0.25">
      <c r="B205" s="486" t="s">
        <v>320</v>
      </c>
      <c r="C205" s="486"/>
      <c r="D205" s="486"/>
      <c r="E205" s="486"/>
    </row>
    <row r="206" spans="1:5" x14ac:dyDescent="0.25">
      <c r="B206" s="486"/>
      <c r="C206" s="486"/>
      <c r="D206" s="486"/>
      <c r="E206" s="486"/>
    </row>
    <row r="207" spans="1:5" x14ac:dyDescent="0.25">
      <c r="B207" s="486"/>
      <c r="C207" s="486"/>
      <c r="D207" s="486"/>
      <c r="E207" s="486"/>
    </row>
    <row r="208" spans="1:5" x14ac:dyDescent="0.25">
      <c r="B208" s="486"/>
      <c r="C208" s="486"/>
      <c r="D208" s="486"/>
      <c r="E208" s="486"/>
    </row>
    <row r="209" spans="1:7" x14ac:dyDescent="0.25">
      <c r="B209" s="486"/>
      <c r="C209" s="486"/>
      <c r="D209" s="486"/>
      <c r="E209" s="486"/>
    </row>
    <row r="210" spans="1:7" x14ac:dyDescent="0.25">
      <c r="B210" s="16"/>
      <c r="D210" s="38"/>
    </row>
    <row r="211" spans="1:7" x14ac:dyDescent="0.25">
      <c r="B211" s="16"/>
      <c r="D211" s="38"/>
    </row>
    <row r="212" spans="1:7" ht="21.75" x14ac:dyDescent="0.25">
      <c r="B212" s="5" t="s">
        <v>53</v>
      </c>
    </row>
    <row r="213" spans="1:7" x14ac:dyDescent="0.25">
      <c r="B213" s="8"/>
    </row>
    <row r="214" spans="1:7" ht="16.5" thickBot="1" x14ac:dyDescent="0.3">
      <c r="B214" s="57" t="s">
        <v>188</v>
      </c>
    </row>
    <row r="215" spans="1:7" ht="30.75" thickBot="1" x14ac:dyDescent="0.3">
      <c r="A215" t="s">
        <v>189</v>
      </c>
      <c r="B215" s="17" t="s">
        <v>19</v>
      </c>
      <c r="C215" s="18" t="s">
        <v>0</v>
      </c>
      <c r="D215" s="18" t="s">
        <v>1</v>
      </c>
      <c r="E215" s="18" t="s">
        <v>48</v>
      </c>
      <c r="F215" s="55"/>
      <c r="G215" s="55"/>
    </row>
    <row r="216" spans="1:7" ht="15.75" thickBot="1" x14ac:dyDescent="0.3">
      <c r="B216" s="20" t="s">
        <v>20</v>
      </c>
      <c r="C216" s="21" t="s">
        <v>8</v>
      </c>
      <c r="D216" s="313">
        <f>+C15</f>
        <v>32</v>
      </c>
      <c r="E216" s="422">
        <f>+D216/D220</f>
        <v>1.020180444416106E-3</v>
      </c>
    </row>
    <row r="217" spans="1:7" ht="45.75" thickBot="1" x14ac:dyDescent="0.3">
      <c r="B217" s="513" t="s">
        <v>21</v>
      </c>
      <c r="C217" s="21" t="s">
        <v>22</v>
      </c>
      <c r="D217" s="251">
        <f>8991+21863</f>
        <v>30854</v>
      </c>
      <c r="E217" s="422">
        <f>+D217/D220</f>
        <v>0.9836452322504543</v>
      </c>
    </row>
    <row r="218" spans="1:7" ht="48" customHeight="1" thickBot="1" x14ac:dyDescent="0.3">
      <c r="B218" s="514"/>
      <c r="C218" s="96" t="s">
        <v>23</v>
      </c>
      <c r="D218" s="313">
        <f>+C75</f>
        <v>40</v>
      </c>
      <c r="E218" s="422">
        <f>+D218/D220</f>
        <v>1.2752255555201326E-3</v>
      </c>
    </row>
    <row r="219" spans="1:7" ht="45.75" thickBot="1" x14ac:dyDescent="0.3">
      <c r="B219" s="20" t="s">
        <v>24</v>
      </c>
      <c r="C219" s="21" t="s">
        <v>25</v>
      </c>
      <c r="D219" s="251">
        <f>170+271</f>
        <v>441</v>
      </c>
      <c r="E219" s="422">
        <f>+D219/D220</f>
        <v>1.4059361749609462E-2</v>
      </c>
    </row>
    <row r="220" spans="1:7" ht="15.75" thickBot="1" x14ac:dyDescent="0.3">
      <c r="B220" s="489" t="s">
        <v>26</v>
      </c>
      <c r="C220" s="490"/>
      <c r="D220" s="252">
        <f>SUM(D216:D219)</f>
        <v>31367</v>
      </c>
      <c r="E220" s="253">
        <f>SUM(E216:E219)</f>
        <v>1</v>
      </c>
    </row>
    <row r="221" spans="1:7" x14ac:dyDescent="0.25">
      <c r="B221" s="13"/>
    </row>
    <row r="222" spans="1:7" x14ac:dyDescent="0.25">
      <c r="B222" s="487" t="s">
        <v>321</v>
      </c>
      <c r="C222" s="487"/>
      <c r="D222" s="487"/>
      <c r="E222" s="487"/>
      <c r="F222" s="487"/>
    </row>
    <row r="223" spans="1:7" x14ac:dyDescent="0.25">
      <c r="B223" s="487"/>
      <c r="C223" s="487"/>
      <c r="D223" s="487"/>
      <c r="E223" s="487"/>
      <c r="F223" s="487"/>
    </row>
    <row r="224" spans="1:7" x14ac:dyDescent="0.25">
      <c r="B224" s="487"/>
      <c r="C224" s="487"/>
      <c r="D224" s="487"/>
      <c r="E224" s="487"/>
      <c r="F224" s="487"/>
    </row>
    <row r="225" spans="1:6" x14ac:dyDescent="0.25">
      <c r="B225" s="487"/>
      <c r="C225" s="487"/>
      <c r="D225" s="487"/>
      <c r="E225" s="487"/>
      <c r="F225" s="487"/>
    </row>
    <row r="226" spans="1:6" x14ac:dyDescent="0.25">
      <c r="B226" s="487"/>
      <c r="C226" s="487"/>
      <c r="D226" s="487"/>
      <c r="E226" s="487"/>
      <c r="F226" s="487"/>
    </row>
    <row r="229" spans="1:6" ht="21.75" x14ac:dyDescent="0.25">
      <c r="B229" s="5" t="s">
        <v>52</v>
      </c>
    </row>
    <row r="230" spans="1:6" x14ac:dyDescent="0.25">
      <c r="B230" s="10"/>
    </row>
    <row r="231" spans="1:6" ht="16.5" thickBot="1" x14ac:dyDescent="0.3">
      <c r="B231" s="57" t="s">
        <v>190</v>
      </c>
    </row>
    <row r="232" spans="1:6" x14ac:dyDescent="0.25">
      <c r="A232" t="s">
        <v>191</v>
      </c>
      <c r="B232" s="505" t="s">
        <v>19</v>
      </c>
      <c r="C232" s="507" t="s">
        <v>0</v>
      </c>
      <c r="D232" s="44" t="s">
        <v>27</v>
      </c>
      <c r="E232" s="44" t="s">
        <v>49</v>
      </c>
    </row>
    <row r="233" spans="1:6" ht="30.75" thickBot="1" x14ac:dyDescent="0.3">
      <c r="B233" s="506"/>
      <c r="C233" s="508"/>
      <c r="D233" s="36" t="s">
        <v>28</v>
      </c>
      <c r="E233" s="36" t="s">
        <v>28</v>
      </c>
    </row>
    <row r="234" spans="1:6" ht="15.75" thickBot="1" x14ac:dyDescent="0.3">
      <c r="B234" s="22" t="s">
        <v>20</v>
      </c>
      <c r="C234" s="21" t="s">
        <v>29</v>
      </c>
      <c r="D234" s="313">
        <v>163</v>
      </c>
      <c r="E234" s="422">
        <f>+(D234/$D$237)</f>
        <v>4.7729202658780123E-3</v>
      </c>
    </row>
    <row r="235" spans="1:6" ht="48" thickBot="1" x14ac:dyDescent="0.3">
      <c r="B235" s="22" t="s">
        <v>21</v>
      </c>
      <c r="C235" s="21" t="s">
        <v>30</v>
      </c>
      <c r="D235" s="251">
        <v>33648</v>
      </c>
      <c r="E235" s="176">
        <f>+(D235/$D$237)</f>
        <v>0.98527129513045009</v>
      </c>
    </row>
    <row r="236" spans="1:6" ht="45.75" thickBot="1" x14ac:dyDescent="0.3">
      <c r="B236" s="19" t="s">
        <v>24</v>
      </c>
      <c r="C236" s="21" t="s">
        <v>31</v>
      </c>
      <c r="D236" s="313">
        <v>340</v>
      </c>
      <c r="E236" s="422">
        <f>+(D236/$D$237)</f>
        <v>9.9557846036719272E-3</v>
      </c>
    </row>
    <row r="237" spans="1:6" ht="15.75" thickBot="1" x14ac:dyDescent="0.3">
      <c r="B237" s="42" t="s">
        <v>5</v>
      </c>
      <c r="C237" s="43"/>
      <c r="D237" s="445">
        <f>SUM(D234:D236)</f>
        <v>34151</v>
      </c>
      <c r="E237" s="421">
        <f>SUM(E234:E236)</f>
        <v>1</v>
      </c>
    </row>
    <row r="238" spans="1:6" x14ac:dyDescent="0.25">
      <c r="B238" s="174" t="s">
        <v>128</v>
      </c>
    </row>
    <row r="239" spans="1:6" x14ac:dyDescent="0.25">
      <c r="B239" s="488" t="s">
        <v>322</v>
      </c>
      <c r="C239" s="488"/>
      <c r="D239" s="488"/>
      <c r="E239" s="488"/>
      <c r="F239" s="488"/>
    </row>
    <row r="240" spans="1:6" x14ac:dyDescent="0.25">
      <c r="B240" s="488"/>
      <c r="C240" s="488"/>
      <c r="D240" s="488"/>
      <c r="E240" s="488"/>
      <c r="F240" s="488"/>
    </row>
    <row r="241" spans="1:6" x14ac:dyDescent="0.25">
      <c r="B241" s="488"/>
      <c r="C241" s="488"/>
      <c r="D241" s="488"/>
      <c r="E241" s="488"/>
      <c r="F241" s="488"/>
    </row>
    <row r="242" spans="1:6" x14ac:dyDescent="0.25">
      <c r="B242" s="488"/>
      <c r="C242" s="488"/>
      <c r="D242" s="488"/>
      <c r="E242" s="488"/>
      <c r="F242" s="488"/>
    </row>
    <row r="243" spans="1:6" x14ac:dyDescent="0.25">
      <c r="B243" s="174"/>
    </row>
    <row r="245" spans="1:6" ht="21.75" x14ac:dyDescent="0.25">
      <c r="B245" s="5" t="s">
        <v>118</v>
      </c>
    </row>
    <row r="246" spans="1:6" ht="21.75" x14ac:dyDescent="0.25">
      <c r="B246" s="5"/>
    </row>
    <row r="248" spans="1:6" ht="16.5" thickBot="1" x14ac:dyDescent="0.3">
      <c r="B248" s="57" t="s">
        <v>193</v>
      </c>
    </row>
    <row r="249" spans="1:6" ht="15" customHeight="1" x14ac:dyDescent="0.25">
      <c r="A249" t="s">
        <v>192</v>
      </c>
      <c r="B249" s="505" t="s">
        <v>75</v>
      </c>
      <c r="C249" s="507" t="s">
        <v>196</v>
      </c>
      <c r="D249" s="44" t="s">
        <v>49</v>
      </c>
      <c r="E249" s="55"/>
    </row>
    <row r="250" spans="1:6" ht="30.75" thickBot="1" x14ac:dyDescent="0.3">
      <c r="B250" s="506"/>
      <c r="C250" s="508"/>
      <c r="D250" s="36" t="s">
        <v>74</v>
      </c>
      <c r="E250" s="55"/>
    </row>
    <row r="251" spans="1:6" ht="15.75" thickBot="1" x14ac:dyDescent="0.3">
      <c r="B251" s="22" t="s">
        <v>78</v>
      </c>
      <c r="C251" s="339">
        <f>+C266+C281+C297</f>
        <v>17330</v>
      </c>
      <c r="D251" s="176">
        <f>+C251/$C$256</f>
        <v>0.55249147192909742</v>
      </c>
      <c r="E251" s="101"/>
    </row>
    <row r="252" spans="1:6" ht="20.25" customHeight="1" thickBot="1" x14ac:dyDescent="0.3">
      <c r="B252" s="22" t="s">
        <v>79</v>
      </c>
      <c r="C252" s="339">
        <f t="shared" ref="C252:C255" si="4">+C267+C282+C298</f>
        <v>3010</v>
      </c>
      <c r="D252" s="176">
        <f t="shared" ref="D252:D255" si="5">+C252/$C$256</f>
        <v>9.5960723052889982E-2</v>
      </c>
      <c r="E252" s="101"/>
    </row>
    <row r="253" spans="1:6" ht="15.75" thickBot="1" x14ac:dyDescent="0.3">
      <c r="B253" s="99" t="s">
        <v>80</v>
      </c>
      <c r="C253" s="339">
        <f t="shared" si="4"/>
        <v>2649</v>
      </c>
      <c r="D253" s="176">
        <f t="shared" si="5"/>
        <v>8.4451812414320787E-2</v>
      </c>
      <c r="E253" s="101"/>
    </row>
    <row r="254" spans="1:6" ht="15.75" thickBot="1" x14ac:dyDescent="0.3">
      <c r="B254" s="100" t="s">
        <v>81</v>
      </c>
      <c r="C254" s="339">
        <f t="shared" si="4"/>
        <v>4692</v>
      </c>
      <c r="D254" s="176">
        <f t="shared" si="5"/>
        <v>0.14958395766251156</v>
      </c>
      <c r="E254" s="101"/>
    </row>
    <row r="255" spans="1:6" ht="20.25" customHeight="1" thickBot="1" x14ac:dyDescent="0.3">
      <c r="B255" s="19" t="s">
        <v>82</v>
      </c>
      <c r="C255" s="339">
        <f t="shared" si="4"/>
        <v>3686</v>
      </c>
      <c r="D255" s="176">
        <f t="shared" si="5"/>
        <v>0.11751203494118022</v>
      </c>
      <c r="E255" s="101"/>
    </row>
    <row r="256" spans="1:6" ht="15.75" thickBot="1" x14ac:dyDescent="0.3">
      <c r="B256" s="95" t="s">
        <v>5</v>
      </c>
      <c r="C256" s="315">
        <f>SUM(C251:C255)</f>
        <v>31367</v>
      </c>
      <c r="D256" s="421">
        <f>SUM(D251:D255)</f>
        <v>0.99999999999999989</v>
      </c>
      <c r="E256" s="102"/>
    </row>
    <row r="257" spans="1:5" x14ac:dyDescent="0.25">
      <c r="E257" s="103"/>
    </row>
    <row r="263" spans="1:5" ht="16.5" thickBot="1" x14ac:dyDescent="0.3">
      <c r="B263" s="57" t="s">
        <v>195</v>
      </c>
    </row>
    <row r="264" spans="1:5" ht="15" customHeight="1" x14ac:dyDescent="0.25">
      <c r="A264" t="s">
        <v>198</v>
      </c>
      <c r="B264" s="505" t="s">
        <v>75</v>
      </c>
      <c r="C264" s="507" t="s">
        <v>76</v>
      </c>
      <c r="D264" s="44" t="s">
        <v>49</v>
      </c>
      <c r="E264" s="55"/>
    </row>
    <row r="265" spans="1:5" ht="30.75" thickBot="1" x14ac:dyDescent="0.3">
      <c r="B265" s="506"/>
      <c r="C265" s="508"/>
      <c r="D265" s="36" t="s">
        <v>74</v>
      </c>
      <c r="E265" s="55"/>
    </row>
    <row r="266" spans="1:5" ht="15.75" thickBot="1" x14ac:dyDescent="0.3">
      <c r="B266" s="22" t="s">
        <v>78</v>
      </c>
      <c r="C266" s="142">
        <v>32</v>
      </c>
      <c r="D266" s="193">
        <f>+C266/$C$271</f>
        <v>1</v>
      </c>
      <c r="E266" s="101"/>
    </row>
    <row r="267" spans="1:5" ht="15.75" thickBot="1" x14ac:dyDescent="0.3">
      <c r="B267" s="22" t="s">
        <v>79</v>
      </c>
      <c r="C267" s="142">
        <v>0</v>
      </c>
      <c r="D267" s="193">
        <f t="shared" ref="D267:D270" si="6">+C267/$C$271</f>
        <v>0</v>
      </c>
      <c r="E267" s="101"/>
    </row>
    <row r="268" spans="1:5" ht="15.75" thickBot="1" x14ac:dyDescent="0.3">
      <c r="B268" s="99" t="s">
        <v>80</v>
      </c>
      <c r="C268" s="142">
        <v>0</v>
      </c>
      <c r="D268" s="193">
        <f t="shared" si="6"/>
        <v>0</v>
      </c>
      <c r="E268" s="101"/>
    </row>
    <row r="269" spans="1:5" ht="15.75" thickBot="1" x14ac:dyDescent="0.3">
      <c r="B269" s="100" t="s">
        <v>81</v>
      </c>
      <c r="C269" s="142">
        <v>0</v>
      </c>
      <c r="D269" s="193">
        <f t="shared" si="6"/>
        <v>0</v>
      </c>
      <c r="E269" s="101"/>
    </row>
    <row r="270" spans="1:5" ht="15.75" thickBot="1" x14ac:dyDescent="0.3">
      <c r="B270" s="19" t="s">
        <v>82</v>
      </c>
      <c r="C270" s="142">
        <v>0</v>
      </c>
      <c r="D270" s="193">
        <f t="shared" si="6"/>
        <v>0</v>
      </c>
      <c r="E270" s="101"/>
    </row>
    <row r="271" spans="1:5" ht="15.75" thickBot="1" x14ac:dyDescent="0.3">
      <c r="B271" s="95" t="s">
        <v>5</v>
      </c>
      <c r="C271" s="95">
        <f>SUM(C266:C270)</f>
        <v>32</v>
      </c>
      <c r="D271" s="141">
        <f>SUM(D266:D270)</f>
        <v>1</v>
      </c>
      <c r="E271" s="102"/>
    </row>
    <row r="272" spans="1:5" x14ac:dyDescent="0.25">
      <c r="E272" s="103"/>
    </row>
    <row r="278" spans="1:5" ht="16.5" thickBot="1" x14ac:dyDescent="0.3">
      <c r="B278" s="57" t="s">
        <v>201</v>
      </c>
    </row>
    <row r="279" spans="1:5" ht="15" customHeight="1" x14ac:dyDescent="0.25">
      <c r="A279" t="s">
        <v>199</v>
      </c>
      <c r="B279" s="505" t="s">
        <v>75</v>
      </c>
      <c r="C279" s="507" t="s">
        <v>197</v>
      </c>
      <c r="D279" s="44" t="s">
        <v>49</v>
      </c>
      <c r="E279" s="55"/>
    </row>
    <row r="280" spans="1:5" ht="30.75" thickBot="1" x14ac:dyDescent="0.3">
      <c r="B280" s="506"/>
      <c r="C280" s="508"/>
      <c r="D280" s="36" t="s">
        <v>74</v>
      </c>
      <c r="E280" s="55"/>
    </row>
    <row r="281" spans="1:5" ht="15.75" thickBot="1" x14ac:dyDescent="0.3">
      <c r="B281" s="22" t="s">
        <v>78</v>
      </c>
      <c r="C281" s="340">
        <v>17051</v>
      </c>
      <c r="D281" s="143">
        <f>+C281/$C$286</f>
        <v>0.55191946656308666</v>
      </c>
      <c r="E281" s="101"/>
    </row>
    <row r="282" spans="1:5" ht="15.75" thickBot="1" x14ac:dyDescent="0.3">
      <c r="B282" s="22" t="s">
        <v>79</v>
      </c>
      <c r="C282" s="340">
        <v>2857</v>
      </c>
      <c r="D282" s="143">
        <f t="shared" ref="D282:D285" si="7">+C282/$C$286</f>
        <v>9.2477503722405652E-2</v>
      </c>
      <c r="E282" s="101"/>
    </row>
    <row r="283" spans="1:5" ht="15.75" thickBot="1" x14ac:dyDescent="0.3">
      <c r="B283" s="99" t="s">
        <v>80</v>
      </c>
      <c r="C283" s="340">
        <v>2649</v>
      </c>
      <c r="D283" s="143">
        <f t="shared" si="7"/>
        <v>8.5744804816469219E-2</v>
      </c>
      <c r="E283" s="101"/>
    </row>
    <row r="284" spans="1:5" ht="15.75" thickBot="1" x14ac:dyDescent="0.3">
      <c r="B284" s="100" t="s">
        <v>81</v>
      </c>
      <c r="C284" s="340">
        <v>4684</v>
      </c>
      <c r="D284" s="143">
        <f t="shared" si="7"/>
        <v>0.15161520036252993</v>
      </c>
      <c r="E284" s="101"/>
    </row>
    <row r="285" spans="1:5" ht="15.75" thickBot="1" x14ac:dyDescent="0.3">
      <c r="B285" s="19" t="s">
        <v>82</v>
      </c>
      <c r="C285" s="340">
        <v>3653</v>
      </c>
      <c r="D285" s="143">
        <f t="shared" si="7"/>
        <v>0.11824302453550851</v>
      </c>
      <c r="E285" s="101"/>
    </row>
    <row r="286" spans="1:5" ht="15.75" thickBot="1" x14ac:dyDescent="0.3">
      <c r="B286" s="95" t="s">
        <v>5</v>
      </c>
      <c r="C286" s="314">
        <f>SUM(C281:C285)</f>
        <v>30894</v>
      </c>
      <c r="D286" s="141">
        <f>SUM(D281:D285)</f>
        <v>1</v>
      </c>
      <c r="E286" s="102"/>
    </row>
    <row r="287" spans="1:5" x14ac:dyDescent="0.25">
      <c r="D287" s="147"/>
    </row>
    <row r="294" spans="1:5" ht="16.5" thickBot="1" x14ac:dyDescent="0.3">
      <c r="B294" s="57" t="s">
        <v>202</v>
      </c>
    </row>
    <row r="295" spans="1:5" ht="15" customHeight="1" x14ac:dyDescent="0.25">
      <c r="A295" t="s">
        <v>200</v>
      </c>
      <c r="B295" s="505" t="s">
        <v>75</v>
      </c>
      <c r="C295" s="507" t="s">
        <v>77</v>
      </c>
      <c r="D295" s="44" t="s">
        <v>49</v>
      </c>
      <c r="E295" s="55"/>
    </row>
    <row r="296" spans="1:5" ht="30.75" thickBot="1" x14ac:dyDescent="0.3">
      <c r="B296" s="506"/>
      <c r="C296" s="508"/>
      <c r="D296" s="36" t="s">
        <v>74</v>
      </c>
      <c r="E296" s="55"/>
    </row>
    <row r="297" spans="1:5" ht="15.75" thickBot="1" x14ac:dyDescent="0.3">
      <c r="B297" s="22" t="s">
        <v>78</v>
      </c>
      <c r="C297" s="142">
        <v>247</v>
      </c>
      <c r="D297" s="143">
        <f>+C297/$C$302</f>
        <v>0.5600907029478458</v>
      </c>
      <c r="E297" s="101"/>
    </row>
    <row r="298" spans="1:5" ht="15.75" thickBot="1" x14ac:dyDescent="0.3">
      <c r="B298" s="22" t="s">
        <v>79</v>
      </c>
      <c r="C298" s="142">
        <v>153</v>
      </c>
      <c r="D298" s="143">
        <f t="shared" ref="D298:D301" si="8">+C298/$C$302</f>
        <v>0.34693877551020408</v>
      </c>
      <c r="E298" s="101"/>
    </row>
    <row r="299" spans="1:5" ht="15.75" thickBot="1" x14ac:dyDescent="0.3">
      <c r="B299" s="99" t="s">
        <v>80</v>
      </c>
      <c r="C299" s="142">
        <v>0</v>
      </c>
      <c r="D299" s="143">
        <f t="shared" si="8"/>
        <v>0</v>
      </c>
      <c r="E299" s="101"/>
    </row>
    <row r="300" spans="1:5" ht="15.75" thickBot="1" x14ac:dyDescent="0.3">
      <c r="B300" s="100" t="s">
        <v>81</v>
      </c>
      <c r="C300" s="142">
        <v>8</v>
      </c>
      <c r="D300" s="143">
        <f t="shared" si="8"/>
        <v>1.8140589569160998E-2</v>
      </c>
      <c r="E300" s="101"/>
    </row>
    <row r="301" spans="1:5" ht="15.75" thickBot="1" x14ac:dyDescent="0.3">
      <c r="B301" s="19" t="s">
        <v>82</v>
      </c>
      <c r="C301" s="142">
        <v>33</v>
      </c>
      <c r="D301" s="143">
        <f t="shared" si="8"/>
        <v>7.4829931972789115E-2</v>
      </c>
      <c r="E301" s="101"/>
    </row>
    <row r="302" spans="1:5" ht="15.75" thickBot="1" x14ac:dyDescent="0.3">
      <c r="B302" s="105" t="s">
        <v>5</v>
      </c>
      <c r="C302" s="105">
        <f>SUM(C297:C301)</f>
        <v>441</v>
      </c>
      <c r="D302" s="141">
        <f>SUM(D297:D301)</f>
        <v>1</v>
      </c>
      <c r="E302" s="102"/>
    </row>
    <row r="310" spans="1:8" ht="21.75" x14ac:dyDescent="0.25">
      <c r="B310" s="5" t="s">
        <v>119</v>
      </c>
    </row>
    <row r="312" spans="1:8" ht="16.5" thickBot="1" x14ac:dyDescent="0.3">
      <c r="B312" s="57" t="s">
        <v>203</v>
      </c>
    </row>
    <row r="313" spans="1:8" ht="15" customHeight="1" x14ac:dyDescent="0.25">
      <c r="A313" t="s">
        <v>194</v>
      </c>
      <c r="B313" s="500" t="s">
        <v>108</v>
      </c>
      <c r="C313" s="509" t="s">
        <v>129</v>
      </c>
      <c r="D313" s="510"/>
      <c r="E313" s="511"/>
      <c r="F313" s="509" t="s">
        <v>83</v>
      </c>
      <c r="G313" s="510"/>
      <c r="H313" s="511"/>
    </row>
    <row r="314" spans="1:8" ht="15.75" thickBot="1" x14ac:dyDescent="0.3">
      <c r="B314" s="506"/>
      <c r="C314" s="98" t="s">
        <v>84</v>
      </c>
      <c r="D314" s="98" t="s">
        <v>85</v>
      </c>
      <c r="E314" s="36" t="s">
        <v>24</v>
      </c>
      <c r="F314" s="98" t="s">
        <v>84</v>
      </c>
      <c r="G314" s="98" t="s">
        <v>85</v>
      </c>
      <c r="H314" s="36" t="s">
        <v>24</v>
      </c>
    </row>
    <row r="315" spans="1:8" ht="15.75" thickBot="1" x14ac:dyDescent="0.3">
      <c r="B315" s="467" t="s">
        <v>105</v>
      </c>
      <c r="C315" s="478">
        <v>0</v>
      </c>
      <c r="D315" s="478">
        <v>431</v>
      </c>
      <c r="E315" s="479">
        <v>23</v>
      </c>
      <c r="F315" s="145">
        <f>+C315/$C$333</f>
        <v>0</v>
      </c>
      <c r="G315" s="145">
        <f>+D315/$D$333</f>
        <v>1.395092898297404E-2</v>
      </c>
      <c r="H315" s="145">
        <f>+E315/$E$333</f>
        <v>6.3711911357340723E-2</v>
      </c>
    </row>
    <row r="316" spans="1:8" ht="15.75" thickBot="1" x14ac:dyDescent="0.3">
      <c r="B316" s="471" t="s">
        <v>104</v>
      </c>
      <c r="C316" s="338">
        <v>0</v>
      </c>
      <c r="D316" s="338">
        <v>768</v>
      </c>
      <c r="E316" s="379">
        <v>37</v>
      </c>
      <c r="F316" s="145">
        <f t="shared" ref="F316:F332" si="9">+C316/$C$333</f>
        <v>0</v>
      </c>
      <c r="G316" s="145">
        <f t="shared" ref="G316:G332" si="10">+D316/$D$333</f>
        <v>2.4859195960380658E-2</v>
      </c>
      <c r="H316" s="145">
        <f t="shared" ref="H316:H332" si="11">+E316/$E$333</f>
        <v>0.10249307479224377</v>
      </c>
    </row>
    <row r="317" spans="1:8" ht="15.75" thickBot="1" x14ac:dyDescent="0.3">
      <c r="B317" s="471" t="s">
        <v>103</v>
      </c>
      <c r="C317" s="338">
        <v>0</v>
      </c>
      <c r="D317" s="338">
        <v>616</v>
      </c>
      <c r="E317" s="379">
        <v>14</v>
      </c>
      <c r="F317" s="145">
        <f t="shared" si="9"/>
        <v>0</v>
      </c>
      <c r="G317" s="145">
        <f t="shared" si="10"/>
        <v>1.993914675988865E-2</v>
      </c>
      <c r="H317" s="145">
        <f t="shared" si="11"/>
        <v>3.8781163434903045E-2</v>
      </c>
    </row>
    <row r="318" spans="1:8" ht="15.75" thickBot="1" x14ac:dyDescent="0.3">
      <c r="B318" s="471" t="s">
        <v>102</v>
      </c>
      <c r="C318" s="338">
        <v>16</v>
      </c>
      <c r="D318" s="338">
        <v>5405</v>
      </c>
      <c r="E318" s="379">
        <v>33</v>
      </c>
      <c r="F318" s="145">
        <f t="shared" si="9"/>
        <v>0.5</v>
      </c>
      <c r="G318" s="145">
        <f t="shared" si="10"/>
        <v>0.17495306532012689</v>
      </c>
      <c r="H318" s="145">
        <f t="shared" si="11"/>
        <v>9.141274238227147E-2</v>
      </c>
    </row>
    <row r="319" spans="1:8" ht="15.75" thickBot="1" x14ac:dyDescent="0.3">
      <c r="B319" s="471" t="s">
        <v>101</v>
      </c>
      <c r="C319" s="338">
        <v>0</v>
      </c>
      <c r="D319" s="338">
        <v>634</v>
      </c>
      <c r="E319" s="379">
        <v>3</v>
      </c>
      <c r="F319" s="145">
        <f t="shared" si="9"/>
        <v>0</v>
      </c>
      <c r="G319" s="145">
        <f t="shared" si="10"/>
        <v>2.0521784165210073E-2</v>
      </c>
      <c r="H319" s="145">
        <f t="shared" si="11"/>
        <v>8.3102493074792248E-3</v>
      </c>
    </row>
    <row r="320" spans="1:8" ht="15.75" thickBot="1" x14ac:dyDescent="0.3">
      <c r="B320" s="471" t="s">
        <v>100</v>
      </c>
      <c r="C320" s="338">
        <v>0</v>
      </c>
      <c r="D320" s="338">
        <v>391</v>
      </c>
      <c r="E320" s="379">
        <v>8</v>
      </c>
      <c r="F320" s="145">
        <f t="shared" si="9"/>
        <v>0</v>
      </c>
      <c r="G320" s="145">
        <f t="shared" si="10"/>
        <v>1.2656179193370882E-2</v>
      </c>
      <c r="H320" s="145">
        <f t="shared" si="11"/>
        <v>2.2160664819944598E-2</v>
      </c>
    </row>
    <row r="321" spans="2:8" ht="15.75" thickBot="1" x14ac:dyDescent="0.3">
      <c r="B321" s="471" t="s">
        <v>99</v>
      </c>
      <c r="C321" s="338">
        <v>0</v>
      </c>
      <c r="D321" s="338">
        <v>1121</v>
      </c>
      <c r="E321" s="379">
        <v>0</v>
      </c>
      <c r="F321" s="145">
        <f t="shared" si="9"/>
        <v>0</v>
      </c>
      <c r="G321" s="145">
        <f t="shared" si="10"/>
        <v>3.6285362853628537E-2</v>
      </c>
      <c r="H321" s="145">
        <f t="shared" si="11"/>
        <v>0</v>
      </c>
    </row>
    <row r="322" spans="2:8" ht="15.75" thickBot="1" x14ac:dyDescent="0.3">
      <c r="B322" s="471" t="s">
        <v>98</v>
      </c>
      <c r="C322" s="338">
        <v>0</v>
      </c>
      <c r="D322" s="338">
        <v>610</v>
      </c>
      <c r="E322" s="379">
        <v>0</v>
      </c>
      <c r="F322" s="145">
        <f t="shared" si="9"/>
        <v>0</v>
      </c>
      <c r="G322" s="145">
        <f t="shared" si="10"/>
        <v>1.9744934291448177E-2</v>
      </c>
      <c r="H322" s="145">
        <f t="shared" si="11"/>
        <v>0</v>
      </c>
    </row>
    <row r="323" spans="2:8" ht="15.75" thickBot="1" x14ac:dyDescent="0.3">
      <c r="B323" s="471" t="s">
        <v>97</v>
      </c>
      <c r="C323" s="338">
        <v>16</v>
      </c>
      <c r="D323" s="338">
        <v>5783</v>
      </c>
      <c r="E323" s="379">
        <v>65</v>
      </c>
      <c r="F323" s="145">
        <f t="shared" si="9"/>
        <v>0.5</v>
      </c>
      <c r="G323" s="145">
        <f t="shared" si="10"/>
        <v>0.18718845083187674</v>
      </c>
      <c r="H323" s="145">
        <f t="shared" si="11"/>
        <v>0.18005540166204986</v>
      </c>
    </row>
    <row r="324" spans="2:8" ht="15.75" thickBot="1" x14ac:dyDescent="0.3">
      <c r="B324" s="471" t="s">
        <v>96</v>
      </c>
      <c r="C324" s="338">
        <v>0</v>
      </c>
      <c r="D324" s="338">
        <v>468</v>
      </c>
      <c r="E324" s="379">
        <v>0</v>
      </c>
      <c r="F324" s="145">
        <f t="shared" si="9"/>
        <v>0</v>
      </c>
      <c r="G324" s="145">
        <f t="shared" si="10"/>
        <v>1.5148572538356962E-2</v>
      </c>
      <c r="H324" s="145">
        <f t="shared" si="11"/>
        <v>0</v>
      </c>
    </row>
    <row r="325" spans="2:8" ht="15.75" thickBot="1" x14ac:dyDescent="0.3">
      <c r="B325" s="471" t="s">
        <v>95</v>
      </c>
      <c r="C325" s="338">
        <v>0</v>
      </c>
      <c r="D325" s="338">
        <v>2467</v>
      </c>
      <c r="E325" s="379">
        <v>0</v>
      </c>
      <c r="F325" s="145">
        <f t="shared" si="9"/>
        <v>0</v>
      </c>
      <c r="G325" s="145">
        <f t="shared" si="10"/>
        <v>7.985369327377484E-2</v>
      </c>
      <c r="H325" s="145">
        <f t="shared" si="11"/>
        <v>0</v>
      </c>
    </row>
    <row r="326" spans="2:8" ht="15.75" thickBot="1" x14ac:dyDescent="0.3">
      <c r="B326" s="471" t="s">
        <v>94</v>
      </c>
      <c r="C326" s="338">
        <v>0</v>
      </c>
      <c r="D326" s="338">
        <v>748</v>
      </c>
      <c r="E326" s="379">
        <v>0</v>
      </c>
      <c r="F326" s="145">
        <f t="shared" si="9"/>
        <v>0</v>
      </c>
      <c r="G326" s="145">
        <f t="shared" si="10"/>
        <v>2.4211821065579078E-2</v>
      </c>
      <c r="H326" s="145">
        <f t="shared" si="11"/>
        <v>0</v>
      </c>
    </row>
    <row r="327" spans="2:8" ht="15.75" thickBot="1" x14ac:dyDescent="0.3">
      <c r="B327" s="471" t="s">
        <v>93</v>
      </c>
      <c r="C327" s="338">
        <v>0</v>
      </c>
      <c r="D327" s="338">
        <v>2403</v>
      </c>
      <c r="E327" s="379">
        <v>16</v>
      </c>
      <c r="F327" s="145">
        <f t="shared" si="9"/>
        <v>0</v>
      </c>
      <c r="G327" s="145">
        <f t="shared" si="10"/>
        <v>7.7782093610409789E-2</v>
      </c>
      <c r="H327" s="145">
        <f t="shared" si="11"/>
        <v>4.4321329639889197E-2</v>
      </c>
    </row>
    <row r="328" spans="2:8" ht="15.75" thickBot="1" x14ac:dyDescent="0.3">
      <c r="B328" s="471" t="s">
        <v>92</v>
      </c>
      <c r="C328" s="338">
        <v>0</v>
      </c>
      <c r="D328" s="338">
        <v>1528</v>
      </c>
      <c r="E328" s="379">
        <v>0</v>
      </c>
      <c r="F328" s="145">
        <f t="shared" si="9"/>
        <v>0</v>
      </c>
      <c r="G328" s="145">
        <f t="shared" si="10"/>
        <v>4.9459441962840682E-2</v>
      </c>
      <c r="H328" s="145">
        <f t="shared" si="11"/>
        <v>0</v>
      </c>
    </row>
    <row r="329" spans="2:8" ht="15.75" thickBot="1" x14ac:dyDescent="0.3">
      <c r="B329" s="471" t="s">
        <v>91</v>
      </c>
      <c r="C329" s="338">
        <v>0</v>
      </c>
      <c r="D329" s="338">
        <v>5095</v>
      </c>
      <c r="E329" s="379">
        <v>32</v>
      </c>
      <c r="F329" s="145">
        <f t="shared" si="9"/>
        <v>0</v>
      </c>
      <c r="G329" s="145">
        <f t="shared" si="10"/>
        <v>0.16491875445070239</v>
      </c>
      <c r="H329" s="145">
        <f t="shared" si="11"/>
        <v>8.8642659279778394E-2</v>
      </c>
    </row>
    <row r="330" spans="2:8" ht="15.75" thickBot="1" x14ac:dyDescent="0.3">
      <c r="B330" s="471" t="s">
        <v>90</v>
      </c>
      <c r="C330" s="338">
        <v>0</v>
      </c>
      <c r="D330" s="338">
        <v>690</v>
      </c>
      <c r="E330" s="379">
        <v>45</v>
      </c>
      <c r="F330" s="145">
        <f t="shared" si="9"/>
        <v>0</v>
      </c>
      <c r="G330" s="145">
        <f t="shared" si="10"/>
        <v>2.2334433870654497E-2</v>
      </c>
      <c r="H330" s="145">
        <f t="shared" si="11"/>
        <v>0.12465373961218837</v>
      </c>
    </row>
    <row r="331" spans="2:8" ht="15.75" thickBot="1" x14ac:dyDescent="0.3">
      <c r="B331" s="471" t="s">
        <v>89</v>
      </c>
      <c r="C331" s="338">
        <v>0</v>
      </c>
      <c r="D331" s="338">
        <v>1186</v>
      </c>
      <c r="E331" s="379">
        <v>50</v>
      </c>
      <c r="F331" s="145">
        <f t="shared" si="9"/>
        <v>0</v>
      </c>
      <c r="G331" s="145">
        <f t="shared" si="10"/>
        <v>3.8389331261733668E-2</v>
      </c>
      <c r="H331" s="145">
        <f t="shared" si="11"/>
        <v>0.13850415512465375</v>
      </c>
    </row>
    <row r="332" spans="2:8" ht="15.75" thickBot="1" x14ac:dyDescent="0.3">
      <c r="B332" s="472" t="s">
        <v>88</v>
      </c>
      <c r="C332" s="381">
        <v>0</v>
      </c>
      <c r="D332" s="381">
        <v>550</v>
      </c>
      <c r="E332" s="382">
        <v>35</v>
      </c>
      <c r="F332" s="145">
        <f t="shared" si="9"/>
        <v>0</v>
      </c>
      <c r="G332" s="145">
        <f t="shared" si="10"/>
        <v>1.7802809607043439E-2</v>
      </c>
      <c r="H332" s="145">
        <f t="shared" si="11"/>
        <v>9.6952908587257622E-2</v>
      </c>
    </row>
    <row r="333" spans="2:8" ht="15.75" thickBot="1" x14ac:dyDescent="0.3">
      <c r="B333" s="97" t="s">
        <v>5</v>
      </c>
      <c r="C333" s="104">
        <f>SUM(C315:C332)</f>
        <v>32</v>
      </c>
      <c r="D333" s="104">
        <f t="shared" ref="D333:H333" si="12">SUM(D315:D332)</f>
        <v>30894</v>
      </c>
      <c r="E333" s="104">
        <f t="shared" si="12"/>
        <v>361</v>
      </c>
      <c r="F333" s="144">
        <f t="shared" si="12"/>
        <v>1</v>
      </c>
      <c r="G333" s="144">
        <f t="shared" si="12"/>
        <v>0.99999999999999989</v>
      </c>
      <c r="H333" s="144">
        <f t="shared" si="12"/>
        <v>1.0000000000000002</v>
      </c>
    </row>
    <row r="334" spans="2:8" ht="16.5" customHeight="1" thickBot="1" x14ac:dyDescent="0.3"/>
    <row r="335" spans="2:8" x14ac:dyDescent="0.25">
      <c r="B335" s="512" t="s">
        <v>306</v>
      </c>
      <c r="C335" s="512"/>
      <c r="D335" s="512"/>
      <c r="E335" s="512"/>
      <c r="F335" s="512"/>
      <c r="G335" s="512"/>
      <c r="H335" s="512"/>
    </row>
    <row r="338" spans="1:9" ht="16.5" thickBot="1" x14ac:dyDescent="0.3">
      <c r="B338" s="57" t="s">
        <v>204</v>
      </c>
    </row>
    <row r="339" spans="1:9" ht="26.25" customHeight="1" thickBot="1" x14ac:dyDescent="0.3">
      <c r="A339" t="s">
        <v>205</v>
      </c>
      <c r="B339" s="500" t="s">
        <v>108</v>
      </c>
      <c r="C339" s="502" t="s">
        <v>120</v>
      </c>
      <c r="D339" s="503"/>
      <c r="E339" s="504"/>
    </row>
    <row r="340" spans="1:9" ht="48.75" thickBot="1" x14ac:dyDescent="0.3">
      <c r="B340" s="501"/>
      <c r="C340" s="136" t="s">
        <v>109</v>
      </c>
      <c r="D340" s="137" t="s">
        <v>206</v>
      </c>
      <c r="E340" s="138" t="s">
        <v>110</v>
      </c>
    </row>
    <row r="341" spans="1:9" ht="15.75" thickBot="1" x14ac:dyDescent="0.3">
      <c r="B341" s="139" t="s">
        <v>40</v>
      </c>
      <c r="C341" s="140">
        <v>96598</v>
      </c>
      <c r="D341" s="229">
        <f>SUM(D342:D359)</f>
        <v>31287</v>
      </c>
      <c r="E341" s="172">
        <f>+D341/C341</f>
        <v>0.32388869334768838</v>
      </c>
    </row>
    <row r="342" spans="1:9" x14ac:dyDescent="0.25">
      <c r="B342" s="467" t="s">
        <v>105</v>
      </c>
      <c r="C342" s="468">
        <v>2960</v>
      </c>
      <c r="D342" s="469">
        <v>454</v>
      </c>
      <c r="E342" s="470">
        <f t="shared" ref="E342:E359" si="13">+D342/C342</f>
        <v>0.15337837837837837</v>
      </c>
    </row>
    <row r="343" spans="1:9" x14ac:dyDescent="0.25">
      <c r="B343" s="471" t="s">
        <v>104</v>
      </c>
      <c r="C343" s="465">
        <v>4043</v>
      </c>
      <c r="D343" s="466">
        <v>805</v>
      </c>
      <c r="E343" s="165">
        <f t="shared" si="13"/>
        <v>0.1991095720999258</v>
      </c>
    </row>
    <row r="344" spans="1:9" x14ac:dyDescent="0.25">
      <c r="B344" s="471" t="s">
        <v>103</v>
      </c>
      <c r="C344" s="465">
        <v>5455</v>
      </c>
      <c r="D344" s="466">
        <v>630</v>
      </c>
      <c r="E344" s="165">
        <f t="shared" si="13"/>
        <v>0.1154903758020165</v>
      </c>
    </row>
    <row r="345" spans="1:9" x14ac:dyDescent="0.25">
      <c r="B345" s="471" t="s">
        <v>102</v>
      </c>
      <c r="C345" s="465">
        <v>9601</v>
      </c>
      <c r="D345" s="466">
        <v>5455</v>
      </c>
      <c r="E345" s="165">
        <f t="shared" si="13"/>
        <v>0.56816998229351112</v>
      </c>
    </row>
    <row r="346" spans="1:9" x14ac:dyDescent="0.25">
      <c r="B346" s="471" t="s">
        <v>101</v>
      </c>
      <c r="C346" s="465">
        <v>3112</v>
      </c>
      <c r="D346" s="466">
        <v>637</v>
      </c>
      <c r="E346" s="165">
        <f t="shared" si="13"/>
        <v>0.20469151670951158</v>
      </c>
    </row>
    <row r="347" spans="1:9" x14ac:dyDescent="0.25">
      <c r="B347" s="471" t="s">
        <v>100</v>
      </c>
      <c r="C347" s="465">
        <v>1818</v>
      </c>
      <c r="D347" s="466">
        <v>399</v>
      </c>
      <c r="E347" s="165">
        <f t="shared" si="13"/>
        <v>0.21947194719471946</v>
      </c>
    </row>
    <row r="348" spans="1:9" x14ac:dyDescent="0.25">
      <c r="B348" s="471" t="s">
        <v>99</v>
      </c>
      <c r="C348" s="465">
        <v>2591</v>
      </c>
      <c r="D348" s="466">
        <v>1121</v>
      </c>
      <c r="E348" s="165">
        <f t="shared" si="13"/>
        <v>0.43265148591277497</v>
      </c>
    </row>
    <row r="349" spans="1:9" x14ac:dyDescent="0.25">
      <c r="B349" s="471" t="s">
        <v>98</v>
      </c>
      <c r="C349" s="465">
        <v>3418</v>
      </c>
      <c r="D349" s="466">
        <v>610</v>
      </c>
      <c r="E349" s="165">
        <f t="shared" si="13"/>
        <v>0.17846693973083674</v>
      </c>
    </row>
    <row r="350" spans="1:9" x14ac:dyDescent="0.25">
      <c r="B350" s="471" t="s">
        <v>97</v>
      </c>
      <c r="C350" s="465">
        <v>12389</v>
      </c>
      <c r="D350" s="466">
        <v>5866</v>
      </c>
      <c r="E350" s="165">
        <f t="shared" si="13"/>
        <v>0.473484542739527</v>
      </c>
    </row>
    <row r="351" spans="1:9" x14ac:dyDescent="0.25">
      <c r="B351" s="471" t="s">
        <v>96</v>
      </c>
      <c r="C351" s="465">
        <v>3029</v>
      </c>
      <c r="D351" s="466">
        <v>468</v>
      </c>
      <c r="E351" s="165">
        <f t="shared" si="13"/>
        <v>0.15450643776824036</v>
      </c>
    </row>
    <row r="352" spans="1:9" x14ac:dyDescent="0.25">
      <c r="B352" s="471" t="s">
        <v>95</v>
      </c>
      <c r="C352" s="465">
        <v>8135</v>
      </c>
      <c r="D352" s="466">
        <v>2467</v>
      </c>
      <c r="E352" s="165">
        <f t="shared" si="13"/>
        <v>0.30325752919483712</v>
      </c>
      <c r="I352" s="173" t="s">
        <v>131</v>
      </c>
    </row>
    <row r="353" spans="2:17" x14ac:dyDescent="0.25">
      <c r="B353" s="471" t="s">
        <v>94</v>
      </c>
      <c r="C353" s="465">
        <v>5871</v>
      </c>
      <c r="D353" s="466">
        <v>748</v>
      </c>
      <c r="E353" s="165">
        <f t="shared" si="13"/>
        <v>0.12740589337421224</v>
      </c>
      <c r="I353" s="173" t="s">
        <v>107</v>
      </c>
      <c r="Q353" s="173" t="s">
        <v>106</v>
      </c>
    </row>
    <row r="354" spans="2:17" x14ac:dyDescent="0.25">
      <c r="B354" s="471" t="s">
        <v>93</v>
      </c>
      <c r="C354" s="465">
        <v>7056</v>
      </c>
      <c r="D354" s="466">
        <v>2419</v>
      </c>
      <c r="E354" s="165">
        <f t="shared" si="13"/>
        <v>0.34282879818594103</v>
      </c>
      <c r="Q354" s="173" t="s">
        <v>107</v>
      </c>
    </row>
    <row r="355" spans="2:17" x14ac:dyDescent="0.25">
      <c r="B355" s="471" t="s">
        <v>92</v>
      </c>
      <c r="C355" s="465">
        <v>6780</v>
      </c>
      <c r="D355" s="466">
        <v>1528</v>
      </c>
      <c r="E355" s="165">
        <f t="shared" si="13"/>
        <v>0.22536873156342183</v>
      </c>
    </row>
    <row r="356" spans="2:17" x14ac:dyDescent="0.25">
      <c r="B356" s="471" t="s">
        <v>91</v>
      </c>
      <c r="C356" s="465">
        <v>6395</v>
      </c>
      <c r="D356" s="466">
        <v>5127</v>
      </c>
      <c r="E356" s="165">
        <f t="shared" si="13"/>
        <v>0.80172009382329945</v>
      </c>
    </row>
    <row r="357" spans="2:17" x14ac:dyDescent="0.25">
      <c r="B357" s="471" t="s">
        <v>90</v>
      </c>
      <c r="C357" s="465">
        <v>5087</v>
      </c>
      <c r="D357" s="466">
        <v>735</v>
      </c>
      <c r="E357" s="165">
        <f t="shared" si="13"/>
        <v>0.14448594456457636</v>
      </c>
    </row>
    <row r="358" spans="2:17" x14ac:dyDescent="0.25">
      <c r="B358" s="471" t="s">
        <v>89</v>
      </c>
      <c r="C358" s="465">
        <v>5552</v>
      </c>
      <c r="D358" s="466">
        <v>1236</v>
      </c>
      <c r="E358" s="165">
        <f t="shared" si="13"/>
        <v>0.22262247838616714</v>
      </c>
    </row>
    <row r="359" spans="2:17" ht="15.75" thickBot="1" x14ac:dyDescent="0.3">
      <c r="B359" s="472" t="s">
        <v>88</v>
      </c>
      <c r="C359" s="473">
        <v>3306</v>
      </c>
      <c r="D359" s="474">
        <v>582</v>
      </c>
      <c r="E359" s="166">
        <f t="shared" si="13"/>
        <v>0.17604355716878403</v>
      </c>
    </row>
    <row r="360" spans="2:17" x14ac:dyDescent="0.25">
      <c r="B360" s="115" t="s">
        <v>130</v>
      </c>
      <c r="C360" s="116"/>
    </row>
    <row r="361" spans="2:17" x14ac:dyDescent="0.25">
      <c r="B361" s="115" t="s">
        <v>107</v>
      </c>
    </row>
    <row r="362" spans="2:17" ht="15" customHeight="1" x14ac:dyDescent="0.25">
      <c r="B362" s="499" t="s">
        <v>309</v>
      </c>
      <c r="C362" s="499"/>
      <c r="D362" s="499"/>
      <c r="E362" s="499"/>
      <c r="F362" s="444"/>
      <c r="G362" s="444"/>
      <c r="H362" s="444"/>
    </row>
    <row r="363" spans="2:17" x14ac:dyDescent="0.25">
      <c r="B363" s="499"/>
      <c r="C363" s="499"/>
      <c r="D363" s="499"/>
      <c r="E363" s="499"/>
    </row>
    <row r="364" spans="2:17" x14ac:dyDescent="0.25">
      <c r="B364" s="484"/>
      <c r="C364" s="484"/>
      <c r="D364" s="484"/>
      <c r="E364" s="484"/>
      <c r="F364" s="484"/>
    </row>
    <row r="365" spans="2:17" x14ac:dyDescent="0.25">
      <c r="B365" s="484"/>
      <c r="C365" s="484"/>
      <c r="D365" s="484"/>
      <c r="E365" s="484"/>
      <c r="F365" s="484"/>
    </row>
    <row r="366" spans="2:17" x14ac:dyDescent="0.25">
      <c r="B366" s="484"/>
      <c r="C366" s="484"/>
      <c r="D366" s="484"/>
      <c r="E366" s="484"/>
      <c r="F366" s="484"/>
    </row>
    <row r="367" spans="2:17" x14ac:dyDescent="0.25">
      <c r="B367" s="484"/>
      <c r="C367" s="484"/>
      <c r="D367" s="484"/>
      <c r="E367" s="484"/>
      <c r="F367" s="484"/>
    </row>
    <row r="368" spans="2:17" x14ac:dyDescent="0.25">
      <c r="B368" s="484"/>
      <c r="C368" s="484"/>
      <c r="D368" s="484"/>
      <c r="E368" s="484"/>
      <c r="F368" s="484"/>
    </row>
    <row r="369" spans="2:9" x14ac:dyDescent="0.25">
      <c r="B369" s="484"/>
      <c r="C369" s="484"/>
      <c r="D369" s="484"/>
      <c r="E369" s="484"/>
      <c r="F369" s="484"/>
    </row>
    <row r="370" spans="2:9" x14ac:dyDescent="0.25">
      <c r="B370" s="208"/>
      <c r="C370" s="475"/>
      <c r="D370" s="476"/>
      <c r="E370" s="477"/>
    </row>
    <row r="371" spans="2:9" x14ac:dyDescent="0.25">
      <c r="B371" s="208"/>
      <c r="C371" s="475"/>
      <c r="D371" s="476"/>
      <c r="E371" s="477"/>
    </row>
    <row r="372" spans="2:9" x14ac:dyDescent="0.25">
      <c r="B372" s="208"/>
      <c r="C372" s="475"/>
      <c r="D372" s="476"/>
      <c r="E372" s="477"/>
      <c r="I372" s="173" t="s">
        <v>106</v>
      </c>
    </row>
    <row r="373" spans="2:9" x14ac:dyDescent="0.25">
      <c r="B373" s="208"/>
      <c r="C373" s="475"/>
      <c r="D373" s="476"/>
      <c r="E373" s="477"/>
      <c r="I373" s="173" t="s">
        <v>107</v>
      </c>
    </row>
    <row r="374" spans="2:9" x14ac:dyDescent="0.25">
      <c r="B374" s="208"/>
      <c r="C374" s="475"/>
      <c r="D374" s="476"/>
      <c r="E374" s="477"/>
    </row>
    <row r="375" spans="2:9" x14ac:dyDescent="0.25">
      <c r="B375" s="208"/>
      <c r="C375" s="475"/>
      <c r="D375" s="476"/>
      <c r="E375" s="477"/>
    </row>
    <row r="376" spans="2:9" x14ac:dyDescent="0.25">
      <c r="B376" s="208"/>
      <c r="C376" s="475"/>
      <c r="D376" s="476"/>
      <c r="E376" s="477"/>
    </row>
    <row r="377" spans="2:9" ht="15.75" thickBot="1" x14ac:dyDescent="0.3">
      <c r="B377" s="208"/>
      <c r="C377" s="475"/>
      <c r="D377" s="476"/>
      <c r="E377" s="477"/>
    </row>
    <row r="378" spans="2:9" x14ac:dyDescent="0.25">
      <c r="B378" s="467" t="s">
        <v>105</v>
      </c>
      <c r="C378" s="478">
        <v>0</v>
      </c>
      <c r="D378" s="478">
        <v>431</v>
      </c>
      <c r="E378" s="479">
        <v>23</v>
      </c>
    </row>
    <row r="379" spans="2:9" x14ac:dyDescent="0.25">
      <c r="B379" s="471" t="s">
        <v>104</v>
      </c>
      <c r="C379" s="338">
        <v>0</v>
      </c>
      <c r="D379" s="338">
        <v>768</v>
      </c>
      <c r="E379" s="379">
        <v>37</v>
      </c>
    </row>
    <row r="380" spans="2:9" x14ac:dyDescent="0.25">
      <c r="B380" s="471" t="s">
        <v>103</v>
      </c>
      <c r="C380" s="338">
        <v>0</v>
      </c>
      <c r="D380" s="338">
        <v>616</v>
      </c>
      <c r="E380" s="379">
        <v>14</v>
      </c>
    </row>
    <row r="381" spans="2:9" x14ac:dyDescent="0.25">
      <c r="B381" s="471" t="s">
        <v>102</v>
      </c>
      <c r="C381" s="338">
        <v>16</v>
      </c>
      <c r="D381" s="338">
        <v>5405</v>
      </c>
      <c r="E381" s="379">
        <v>33</v>
      </c>
    </row>
    <row r="382" spans="2:9" x14ac:dyDescent="0.25">
      <c r="B382" s="471" t="s">
        <v>101</v>
      </c>
      <c r="C382" s="338">
        <v>0</v>
      </c>
      <c r="D382" s="338">
        <v>634</v>
      </c>
      <c r="E382" s="379">
        <v>3</v>
      </c>
    </row>
    <row r="383" spans="2:9" x14ac:dyDescent="0.25">
      <c r="B383" s="471" t="s">
        <v>100</v>
      </c>
      <c r="C383" s="338">
        <v>0</v>
      </c>
      <c r="D383" s="338">
        <v>391</v>
      </c>
      <c r="E383" s="379">
        <v>8</v>
      </c>
    </row>
    <row r="384" spans="2:9" x14ac:dyDescent="0.25">
      <c r="B384" s="471" t="s">
        <v>99</v>
      </c>
      <c r="C384" s="338">
        <v>0</v>
      </c>
      <c r="D384" s="338">
        <v>1121</v>
      </c>
      <c r="E384" s="379">
        <v>0</v>
      </c>
    </row>
    <row r="385" spans="2:5" x14ac:dyDescent="0.25">
      <c r="B385" s="471" t="s">
        <v>98</v>
      </c>
      <c r="C385" s="338">
        <v>0</v>
      </c>
      <c r="D385" s="338">
        <v>610</v>
      </c>
      <c r="E385" s="379">
        <v>0</v>
      </c>
    </row>
    <row r="386" spans="2:5" x14ac:dyDescent="0.25">
      <c r="B386" s="471" t="s">
        <v>97</v>
      </c>
      <c r="C386" s="338">
        <v>16</v>
      </c>
      <c r="D386" s="338">
        <v>5783</v>
      </c>
      <c r="E386" s="379">
        <v>65</v>
      </c>
    </row>
    <row r="387" spans="2:5" x14ac:dyDescent="0.25">
      <c r="B387" s="471" t="s">
        <v>96</v>
      </c>
      <c r="C387" s="338">
        <v>0</v>
      </c>
      <c r="D387" s="338">
        <v>468</v>
      </c>
      <c r="E387" s="379">
        <v>0</v>
      </c>
    </row>
    <row r="388" spans="2:5" x14ac:dyDescent="0.25">
      <c r="B388" s="471" t="s">
        <v>95</v>
      </c>
      <c r="C388" s="338">
        <v>0</v>
      </c>
      <c r="D388" s="338">
        <v>2467</v>
      </c>
      <c r="E388" s="379">
        <v>0</v>
      </c>
    </row>
    <row r="389" spans="2:5" x14ac:dyDescent="0.25">
      <c r="B389" s="471" t="s">
        <v>94</v>
      </c>
      <c r="C389" s="338">
        <v>0</v>
      </c>
      <c r="D389" s="338">
        <v>748</v>
      </c>
      <c r="E389" s="379">
        <v>0</v>
      </c>
    </row>
    <row r="390" spans="2:5" x14ac:dyDescent="0.25">
      <c r="B390" s="471" t="s">
        <v>93</v>
      </c>
      <c r="C390" s="338">
        <v>0</v>
      </c>
      <c r="D390" s="338">
        <v>2403</v>
      </c>
      <c r="E390" s="379">
        <v>16</v>
      </c>
    </row>
    <row r="391" spans="2:5" x14ac:dyDescent="0.25">
      <c r="B391" s="471" t="s">
        <v>92</v>
      </c>
      <c r="C391" s="338">
        <v>0</v>
      </c>
      <c r="D391" s="338">
        <v>1528</v>
      </c>
      <c r="E391" s="379">
        <v>0</v>
      </c>
    </row>
    <row r="392" spans="2:5" x14ac:dyDescent="0.25">
      <c r="B392" s="471" t="s">
        <v>91</v>
      </c>
      <c r="C392" s="338">
        <v>0</v>
      </c>
      <c r="D392" s="338">
        <v>5095</v>
      </c>
      <c r="E392" s="379">
        <v>32</v>
      </c>
    </row>
    <row r="393" spans="2:5" x14ac:dyDescent="0.25">
      <c r="B393" s="471" t="s">
        <v>90</v>
      </c>
      <c r="C393" s="338">
        <v>0</v>
      </c>
      <c r="D393" s="338">
        <v>690</v>
      </c>
      <c r="E393" s="379">
        <v>45</v>
      </c>
    </row>
    <row r="394" spans="2:5" x14ac:dyDescent="0.25">
      <c r="B394" s="471" t="s">
        <v>89</v>
      </c>
      <c r="C394" s="338">
        <v>0</v>
      </c>
      <c r="D394" s="338">
        <v>1186</v>
      </c>
      <c r="E394" s="379">
        <v>50</v>
      </c>
    </row>
    <row r="395" spans="2:5" ht="15.75" thickBot="1" x14ac:dyDescent="0.3">
      <c r="B395" s="472" t="s">
        <v>88</v>
      </c>
      <c r="C395" s="381">
        <v>0</v>
      </c>
      <c r="D395" s="381">
        <v>550</v>
      </c>
      <c r="E395" s="382">
        <v>35</v>
      </c>
    </row>
  </sheetData>
  <mergeCells count="34">
    <mergeCell ref="F313:H313"/>
    <mergeCell ref="B335:H335"/>
    <mergeCell ref="B133:D133"/>
    <mergeCell ref="B249:B250"/>
    <mergeCell ref="C249:C250"/>
    <mergeCell ref="B313:B314"/>
    <mergeCell ref="C313:E313"/>
    <mergeCell ref="B264:B265"/>
    <mergeCell ref="C264:C265"/>
    <mergeCell ref="B279:B280"/>
    <mergeCell ref="C279:C280"/>
    <mergeCell ref="B217:B218"/>
    <mergeCell ref="B232:B233"/>
    <mergeCell ref="C232:C233"/>
    <mergeCell ref="E153:E155"/>
    <mergeCell ref="D153:D155"/>
    <mergeCell ref="B362:E363"/>
    <mergeCell ref="B339:B340"/>
    <mergeCell ref="C339:E339"/>
    <mergeCell ref="B295:B296"/>
    <mergeCell ref="C295:C296"/>
    <mergeCell ref="B205:E209"/>
    <mergeCell ref="B222:F226"/>
    <mergeCell ref="B239:F242"/>
    <mergeCell ref="B220:C220"/>
    <mergeCell ref="A2:J4"/>
    <mergeCell ref="B5:I7"/>
    <mergeCell ref="B40:E43"/>
    <mergeCell ref="B54:E58"/>
    <mergeCell ref="B80:E83"/>
    <mergeCell ref="B112:D114"/>
    <mergeCell ref="B136:E140"/>
    <mergeCell ref="B148:E149"/>
    <mergeCell ref="B172:D17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U50"/>
  <sheetViews>
    <sheetView topLeftCell="A40" zoomScale="110" zoomScaleNormal="110" workbookViewId="0">
      <selection activeCell="G46" sqref="G46"/>
    </sheetView>
  </sheetViews>
  <sheetFormatPr baseColWidth="10" defaultRowHeight="15" x14ac:dyDescent="0.25"/>
  <cols>
    <col min="3" max="3" width="18.85546875" customWidth="1"/>
    <col min="4" max="4" width="9.85546875" customWidth="1"/>
    <col min="5" max="5" width="9.5703125" customWidth="1"/>
    <col min="6" max="7" width="9.7109375" customWidth="1"/>
    <col min="8" max="8" width="9.85546875" customWidth="1"/>
    <col min="9" max="9" width="10.140625" customWidth="1"/>
    <col min="10" max="10" width="9.28515625" customWidth="1"/>
    <col min="11" max="11" width="10.140625" customWidth="1"/>
  </cols>
  <sheetData>
    <row r="4" spans="3:21" ht="15.75" x14ac:dyDescent="0.25">
      <c r="C4" s="521" t="s">
        <v>58</v>
      </c>
      <c r="D4" s="521"/>
      <c r="E4" s="521"/>
      <c r="F4" s="521"/>
      <c r="G4" s="521"/>
      <c r="H4" s="521"/>
      <c r="I4" s="521"/>
      <c r="J4" s="521"/>
      <c r="K4" s="521"/>
    </row>
    <row r="5" spans="3:21" x14ac:dyDescent="0.25">
      <c r="C5" s="12"/>
    </row>
    <row r="6" spans="3:21" ht="18.75" x14ac:dyDescent="0.25">
      <c r="C6" s="519" t="s">
        <v>32</v>
      </c>
      <c r="D6" s="519"/>
      <c r="E6" s="519"/>
      <c r="F6" s="519"/>
      <c r="G6" s="519"/>
      <c r="H6" s="519"/>
      <c r="I6" s="519"/>
      <c r="J6" s="519"/>
      <c r="K6" s="519"/>
    </row>
    <row r="7" spans="3:21" x14ac:dyDescent="0.25">
      <c r="C7" s="520" t="s">
        <v>57</v>
      </c>
      <c r="D7" s="520"/>
      <c r="E7" s="520"/>
      <c r="F7" s="520"/>
      <c r="G7" s="520"/>
      <c r="H7" s="520"/>
      <c r="I7" s="520"/>
      <c r="J7" s="520"/>
      <c r="K7" s="520"/>
    </row>
    <row r="8" spans="3:21" ht="15.75" thickBot="1" x14ac:dyDescent="0.3">
      <c r="C8" s="520" t="s">
        <v>158</v>
      </c>
      <c r="D8" s="520"/>
      <c r="E8" s="520"/>
      <c r="F8" s="520"/>
      <c r="G8" s="520"/>
      <c r="H8" s="520"/>
      <c r="I8" s="520"/>
      <c r="J8" s="520"/>
      <c r="K8" s="520"/>
    </row>
    <row r="9" spans="3:21" ht="15" customHeight="1" thickBot="1" x14ac:dyDescent="0.3">
      <c r="C9" s="522" t="s">
        <v>56</v>
      </c>
      <c r="D9" s="531" t="s">
        <v>55</v>
      </c>
      <c r="E9" s="532"/>
      <c r="F9" s="532"/>
      <c r="G9" s="532"/>
      <c r="H9" s="532"/>
      <c r="I9" s="533"/>
      <c r="J9" s="525" t="s">
        <v>54</v>
      </c>
      <c r="K9" s="526"/>
      <c r="N9" s="106"/>
      <c r="O9" s="106"/>
      <c r="P9" s="106"/>
      <c r="Q9" s="106"/>
      <c r="R9" s="107"/>
      <c r="S9" s="106"/>
      <c r="T9" s="106"/>
      <c r="U9" s="106"/>
    </row>
    <row r="10" spans="3:21" ht="15" customHeight="1" x14ac:dyDescent="0.25">
      <c r="C10" s="523"/>
      <c r="D10" s="534" t="s">
        <v>24</v>
      </c>
      <c r="E10" s="535"/>
      <c r="F10" s="538" t="s">
        <v>21</v>
      </c>
      <c r="G10" s="539"/>
      <c r="H10" s="540" t="s">
        <v>33</v>
      </c>
      <c r="I10" s="541"/>
      <c r="J10" s="527"/>
      <c r="K10" s="528"/>
      <c r="N10" s="107"/>
      <c r="O10" s="107"/>
      <c r="P10" s="107"/>
      <c r="Q10" s="107"/>
      <c r="R10" s="107"/>
      <c r="S10" s="107"/>
      <c r="T10" s="107"/>
      <c r="U10" s="107"/>
    </row>
    <row r="11" spans="3:21" ht="15.75" thickBot="1" x14ac:dyDescent="0.3">
      <c r="C11" s="523"/>
      <c r="D11" s="536"/>
      <c r="E11" s="537"/>
      <c r="F11" s="544" t="s">
        <v>2</v>
      </c>
      <c r="G11" s="545"/>
      <c r="H11" s="542"/>
      <c r="I11" s="543"/>
      <c r="J11" s="529"/>
      <c r="K11" s="530"/>
      <c r="N11" s="107"/>
      <c r="O11" s="107"/>
      <c r="P11" s="107"/>
      <c r="Q11" s="107"/>
      <c r="R11" s="107"/>
      <c r="S11" s="107"/>
      <c r="T11" s="107"/>
      <c r="U11" s="107"/>
    </row>
    <row r="12" spans="3:21" ht="15.75" thickBot="1" x14ac:dyDescent="0.3">
      <c r="C12" s="524"/>
      <c r="D12" s="25" t="s">
        <v>34</v>
      </c>
      <c r="E12" s="25" t="s">
        <v>35</v>
      </c>
      <c r="F12" s="26" t="s">
        <v>34</v>
      </c>
      <c r="G12" s="27" t="s">
        <v>35</v>
      </c>
      <c r="H12" s="28" t="s">
        <v>34</v>
      </c>
      <c r="I12" s="28" t="s">
        <v>35</v>
      </c>
      <c r="J12" s="29" t="s">
        <v>34</v>
      </c>
      <c r="K12" s="29" t="s">
        <v>35</v>
      </c>
      <c r="N12" s="107"/>
      <c r="O12" s="107"/>
      <c r="P12" s="107"/>
      <c r="Q12" s="107"/>
      <c r="R12" s="107"/>
      <c r="S12" s="107"/>
      <c r="T12" s="107"/>
      <c r="U12" s="107"/>
    </row>
    <row r="13" spans="3:21" ht="15.75" thickBot="1" x14ac:dyDescent="0.3">
      <c r="C13" s="111" t="s">
        <v>212</v>
      </c>
      <c r="D13" s="30"/>
      <c r="E13" s="30"/>
      <c r="F13" s="131"/>
      <c r="G13" s="132"/>
      <c r="H13" s="156">
        <v>1</v>
      </c>
      <c r="I13" s="409">
        <v>180</v>
      </c>
      <c r="J13" s="29">
        <f>+D13+F13+H13</f>
        <v>1</v>
      </c>
      <c r="K13" s="29">
        <f>+E13+G13+I13</f>
        <v>180</v>
      </c>
      <c r="N13" s="107"/>
      <c r="O13" s="107"/>
      <c r="P13" s="107"/>
      <c r="Q13" s="107"/>
      <c r="R13" s="107"/>
      <c r="S13" s="107"/>
      <c r="T13" s="107"/>
      <c r="U13" s="107"/>
    </row>
    <row r="14" spans="3:21" ht="24.75" thickBot="1" x14ac:dyDescent="0.3">
      <c r="C14" s="111" t="s">
        <v>86</v>
      </c>
      <c r="D14" s="30">
        <v>3</v>
      </c>
      <c r="E14" s="30">
        <f>58+81</f>
        <v>139</v>
      </c>
      <c r="F14" s="148"/>
      <c r="G14" s="149"/>
      <c r="H14" s="156"/>
      <c r="I14" s="409"/>
      <c r="J14" s="29">
        <f>+D14+F14+H14</f>
        <v>3</v>
      </c>
      <c r="K14" s="29">
        <f>+E14+G14+I14</f>
        <v>139</v>
      </c>
      <c r="N14" s="107"/>
      <c r="O14" s="107"/>
      <c r="P14" s="107"/>
      <c r="Q14" s="107"/>
      <c r="R14" s="107"/>
      <c r="S14" s="107"/>
      <c r="T14" s="107"/>
      <c r="U14" s="107"/>
    </row>
    <row r="15" spans="3:21" ht="24.75" thickBot="1" x14ac:dyDescent="0.3">
      <c r="C15" s="111" t="s">
        <v>303</v>
      </c>
      <c r="D15" s="30"/>
      <c r="E15" s="30"/>
      <c r="F15" s="148">
        <v>6</v>
      </c>
      <c r="G15" s="149">
        <f>678+150+180+100+230+1706</f>
        <v>3044</v>
      </c>
      <c r="H15" s="156">
        <v>1</v>
      </c>
      <c r="I15" s="409">
        <v>120</v>
      </c>
      <c r="J15" s="29">
        <f t="shared" ref="J15" si="0">+D15+F15+H15</f>
        <v>7</v>
      </c>
      <c r="K15" s="29">
        <f t="shared" ref="K15" si="1">+E15+G15+I15</f>
        <v>3164</v>
      </c>
      <c r="N15" s="107"/>
      <c r="O15" s="107"/>
      <c r="P15" s="107"/>
      <c r="Q15" s="107"/>
      <c r="R15" s="107"/>
      <c r="S15" s="107"/>
      <c r="T15" s="107"/>
      <c r="U15" s="107"/>
    </row>
    <row r="16" spans="3:21" ht="15.75" thickBot="1" x14ac:dyDescent="0.3">
      <c r="C16" s="230" t="s">
        <v>121</v>
      </c>
      <c r="D16" s="31"/>
      <c r="E16" s="31"/>
      <c r="F16" s="150">
        <v>1</v>
      </c>
      <c r="G16" s="151">
        <v>800</v>
      </c>
      <c r="H16" s="157"/>
      <c r="I16" s="410"/>
      <c r="J16" s="29">
        <f t="shared" ref="J16" si="2">+D16+F16+H16</f>
        <v>1</v>
      </c>
      <c r="K16" s="29">
        <f t="shared" ref="K16" si="3">+E16+G16+I16</f>
        <v>800</v>
      </c>
      <c r="N16" s="107"/>
      <c r="O16" s="107"/>
      <c r="P16" s="107"/>
      <c r="Q16" s="107"/>
      <c r="R16" s="107"/>
      <c r="S16" s="107"/>
      <c r="T16" s="107"/>
      <c r="U16" s="107"/>
    </row>
    <row r="17" spans="3:21" ht="25.5" customHeight="1" thickBot="1" x14ac:dyDescent="0.3">
      <c r="C17" s="230" t="s">
        <v>272</v>
      </c>
      <c r="D17" s="31"/>
      <c r="E17" s="31"/>
      <c r="F17" s="150">
        <v>1</v>
      </c>
      <c r="G17" s="151">
        <v>200</v>
      </c>
      <c r="H17" s="157">
        <v>1</v>
      </c>
      <c r="I17" s="411">
        <v>2563</v>
      </c>
      <c r="J17" s="29">
        <f t="shared" ref="J17:J21" si="4">+D17+F17+H17</f>
        <v>2</v>
      </c>
      <c r="K17" s="29">
        <f t="shared" ref="K17:K21" si="5">+E17+G17+I17</f>
        <v>2763</v>
      </c>
      <c r="N17" s="107"/>
      <c r="O17" s="107"/>
      <c r="P17" s="107"/>
      <c r="Q17" s="107"/>
      <c r="R17" s="107"/>
      <c r="S17" s="107"/>
      <c r="T17" s="107"/>
      <c r="U17" s="107"/>
    </row>
    <row r="18" spans="3:21" ht="25.5" customHeight="1" thickBot="1" x14ac:dyDescent="0.3">
      <c r="C18" s="230" t="s">
        <v>274</v>
      </c>
      <c r="D18" s="31"/>
      <c r="E18" s="31"/>
      <c r="F18" s="150">
        <v>1</v>
      </c>
      <c r="G18" s="151">
        <v>150</v>
      </c>
      <c r="H18" s="157">
        <v>1</v>
      </c>
      <c r="I18" s="411">
        <v>3200</v>
      </c>
      <c r="J18" s="29">
        <f t="shared" si="4"/>
        <v>2</v>
      </c>
      <c r="K18" s="29">
        <f t="shared" si="5"/>
        <v>3350</v>
      </c>
      <c r="N18" s="107"/>
      <c r="O18" s="107"/>
      <c r="P18" s="107"/>
      <c r="Q18" s="107"/>
      <c r="R18" s="107"/>
      <c r="S18" s="107"/>
      <c r="T18" s="107"/>
      <c r="U18" s="107"/>
    </row>
    <row r="19" spans="3:21" ht="25.5" customHeight="1" thickBot="1" x14ac:dyDescent="0.3">
      <c r="C19" s="230" t="s">
        <v>262</v>
      </c>
      <c r="D19" s="31"/>
      <c r="E19" s="31"/>
      <c r="F19" s="150"/>
      <c r="G19" s="151"/>
      <c r="H19" s="157">
        <v>1</v>
      </c>
      <c r="I19" s="411">
        <v>2360</v>
      </c>
      <c r="J19" s="29">
        <f t="shared" si="4"/>
        <v>1</v>
      </c>
      <c r="K19" s="29">
        <f t="shared" si="5"/>
        <v>2360</v>
      </c>
      <c r="N19" s="107"/>
      <c r="O19" s="107"/>
      <c r="P19" s="107"/>
      <c r="Q19" s="107"/>
      <c r="R19" s="107"/>
      <c r="S19" s="107"/>
      <c r="T19" s="107"/>
      <c r="U19" s="107"/>
    </row>
    <row r="20" spans="3:21" ht="25.5" customHeight="1" thickBot="1" x14ac:dyDescent="0.3">
      <c r="C20" s="230" t="s">
        <v>275</v>
      </c>
      <c r="D20" s="31"/>
      <c r="E20" s="31"/>
      <c r="F20" s="150"/>
      <c r="G20" s="151"/>
      <c r="H20" s="157">
        <v>1</v>
      </c>
      <c r="I20" s="411">
        <v>8000</v>
      </c>
      <c r="J20" s="29">
        <f t="shared" si="4"/>
        <v>1</v>
      </c>
      <c r="K20" s="29">
        <f t="shared" si="5"/>
        <v>8000</v>
      </c>
      <c r="N20" s="107"/>
      <c r="O20" s="107"/>
      <c r="P20" s="107"/>
      <c r="Q20" s="107"/>
      <c r="R20" s="107"/>
      <c r="S20" s="107"/>
      <c r="T20" s="107"/>
      <c r="U20" s="107"/>
    </row>
    <row r="21" spans="3:21" ht="24.75" thickBot="1" x14ac:dyDescent="0.3">
      <c r="C21" s="230" t="s">
        <v>257</v>
      </c>
      <c r="D21" s="31"/>
      <c r="E21" s="31"/>
      <c r="F21" s="150">
        <v>3</v>
      </c>
      <c r="G21" s="151">
        <f>120+440+140</f>
        <v>700</v>
      </c>
      <c r="H21" s="157">
        <v>1</v>
      </c>
      <c r="I21" s="411">
        <v>2900</v>
      </c>
      <c r="J21" s="29">
        <f t="shared" si="4"/>
        <v>4</v>
      </c>
      <c r="K21" s="29">
        <f t="shared" si="5"/>
        <v>3600</v>
      </c>
      <c r="N21" s="107"/>
      <c r="O21" s="107"/>
      <c r="P21" s="107"/>
      <c r="Q21" s="107"/>
      <c r="R21" s="107"/>
      <c r="S21" s="107"/>
      <c r="T21" s="107"/>
      <c r="U21" s="107"/>
    </row>
    <row r="22" spans="3:21" ht="15.75" thickBot="1" x14ac:dyDescent="0.3">
      <c r="C22" s="112" t="s">
        <v>213</v>
      </c>
      <c r="D22" s="31"/>
      <c r="E22" s="31"/>
      <c r="F22" s="150">
        <v>1</v>
      </c>
      <c r="G22" s="151">
        <v>120</v>
      </c>
      <c r="H22" s="157"/>
      <c r="I22" s="410"/>
      <c r="J22" s="29">
        <f t="shared" ref="J22:K25" si="6">+D22+F22+H22</f>
        <v>1</v>
      </c>
      <c r="K22" s="29">
        <f t="shared" si="6"/>
        <v>120</v>
      </c>
      <c r="N22" s="107"/>
      <c r="O22" s="107"/>
      <c r="P22" s="107"/>
      <c r="Q22" s="107"/>
      <c r="R22" s="107"/>
      <c r="S22" s="107"/>
      <c r="T22" s="107"/>
      <c r="U22" s="107"/>
    </row>
    <row r="23" spans="3:21" ht="15.75" thickBot="1" x14ac:dyDescent="0.3">
      <c r="C23" s="112" t="s">
        <v>249</v>
      </c>
      <c r="D23" s="31"/>
      <c r="E23" s="31"/>
      <c r="F23" s="150">
        <v>1</v>
      </c>
      <c r="G23" s="151">
        <v>180</v>
      </c>
      <c r="H23" s="157"/>
      <c r="I23" s="410"/>
      <c r="J23" s="29">
        <f t="shared" si="6"/>
        <v>1</v>
      </c>
      <c r="K23" s="29">
        <f t="shared" si="6"/>
        <v>180</v>
      </c>
      <c r="N23" s="107"/>
      <c r="O23" s="107"/>
      <c r="P23" s="107"/>
      <c r="Q23" s="107"/>
      <c r="R23" s="107"/>
      <c r="S23" s="107"/>
      <c r="T23" s="107"/>
      <c r="U23" s="107"/>
    </row>
    <row r="24" spans="3:21" ht="15.75" thickBot="1" x14ac:dyDescent="0.3">
      <c r="C24" s="135" t="s">
        <v>125</v>
      </c>
      <c r="D24" s="31">
        <v>2</v>
      </c>
      <c r="E24" s="31">
        <v>90</v>
      </c>
      <c r="F24" s="150">
        <v>3</v>
      </c>
      <c r="G24" s="151">
        <f>220+131+130</f>
        <v>481</v>
      </c>
      <c r="H24" s="157"/>
      <c r="I24" s="410"/>
      <c r="J24" s="29">
        <f t="shared" si="6"/>
        <v>5</v>
      </c>
      <c r="K24" s="29">
        <f t="shared" si="6"/>
        <v>571</v>
      </c>
      <c r="N24" s="107"/>
      <c r="O24" s="107"/>
      <c r="P24" s="107"/>
      <c r="Q24" s="107"/>
      <c r="R24" s="107"/>
      <c r="S24" s="107"/>
      <c r="T24" s="107"/>
      <c r="U24" s="107"/>
    </row>
    <row r="25" spans="3:21" ht="15.75" thickBot="1" x14ac:dyDescent="0.3">
      <c r="C25" s="111" t="s">
        <v>18</v>
      </c>
      <c r="D25" s="30">
        <v>1</v>
      </c>
      <c r="E25" s="30">
        <v>43</v>
      </c>
      <c r="F25" s="148">
        <v>1</v>
      </c>
      <c r="G25" s="152">
        <v>140</v>
      </c>
      <c r="H25" s="156">
        <v>1</v>
      </c>
      <c r="I25" s="409">
        <v>400</v>
      </c>
      <c r="J25" s="29">
        <f t="shared" si="6"/>
        <v>3</v>
      </c>
      <c r="K25" s="29">
        <f t="shared" si="6"/>
        <v>583</v>
      </c>
      <c r="N25" s="107"/>
      <c r="O25" s="107"/>
      <c r="P25" s="107"/>
      <c r="Q25" s="107"/>
      <c r="R25" s="107"/>
      <c r="S25" s="107"/>
      <c r="T25" s="107"/>
      <c r="U25" s="107"/>
    </row>
    <row r="26" spans="3:21" ht="24.75" thickBot="1" x14ac:dyDescent="0.3">
      <c r="C26" s="113" t="s">
        <v>273</v>
      </c>
      <c r="D26" s="110"/>
      <c r="E26" s="110"/>
      <c r="F26" s="154">
        <v>1</v>
      </c>
      <c r="G26" s="155">
        <v>180</v>
      </c>
      <c r="H26" s="158"/>
      <c r="I26" s="412"/>
      <c r="J26" s="29">
        <f t="shared" ref="J26:J40" si="7">+D26+F26+H26</f>
        <v>1</v>
      </c>
      <c r="K26" s="29">
        <f t="shared" ref="K26:K40" si="8">+E26+G26+I26</f>
        <v>180</v>
      </c>
      <c r="N26" s="107"/>
      <c r="O26" s="107"/>
      <c r="P26" s="107"/>
      <c r="Q26" s="107"/>
      <c r="R26" s="107"/>
      <c r="S26" s="107"/>
      <c r="T26" s="107"/>
      <c r="U26" s="107"/>
    </row>
    <row r="27" spans="3:21" ht="15.75" thickBot="1" x14ac:dyDescent="0.3">
      <c r="C27" s="167" t="s">
        <v>259</v>
      </c>
      <c r="D27" s="110"/>
      <c r="E27" s="110"/>
      <c r="F27" s="154">
        <v>1</v>
      </c>
      <c r="G27" s="155">
        <v>300</v>
      </c>
      <c r="H27" s="158">
        <v>1</v>
      </c>
      <c r="I27" s="412">
        <v>120</v>
      </c>
      <c r="J27" s="29">
        <f t="shared" si="7"/>
        <v>2</v>
      </c>
      <c r="K27" s="29">
        <f t="shared" si="8"/>
        <v>420</v>
      </c>
      <c r="N27" s="107"/>
      <c r="O27" s="107"/>
      <c r="P27" s="107"/>
      <c r="Q27" s="107"/>
      <c r="R27" s="107"/>
      <c r="S27" s="107"/>
      <c r="T27" s="107"/>
      <c r="U27" s="107"/>
    </row>
    <row r="28" spans="3:21" ht="24.75" thickBot="1" x14ac:dyDescent="0.3">
      <c r="C28" s="167" t="s">
        <v>302</v>
      </c>
      <c r="D28" s="31"/>
      <c r="E28" s="31"/>
      <c r="F28" s="150">
        <v>1</v>
      </c>
      <c r="G28" s="405">
        <v>125</v>
      </c>
      <c r="H28" s="158"/>
      <c r="I28" s="410"/>
      <c r="J28" s="29">
        <f t="shared" ref="J28:J29" si="9">+D28+F28+H28</f>
        <v>1</v>
      </c>
      <c r="K28" s="29">
        <f t="shared" ref="K28:K29" si="10">+E28+G28+I28</f>
        <v>125</v>
      </c>
      <c r="N28" s="107"/>
      <c r="O28" s="107"/>
      <c r="P28" s="107"/>
      <c r="Q28" s="107"/>
      <c r="R28" s="107"/>
      <c r="S28" s="107"/>
      <c r="T28" s="107"/>
      <c r="U28" s="107"/>
    </row>
    <row r="29" spans="3:21" ht="15.75" thickBot="1" x14ac:dyDescent="0.3">
      <c r="C29" s="230" t="s">
        <v>10</v>
      </c>
      <c r="D29" s="31"/>
      <c r="E29" s="31"/>
      <c r="F29" s="150">
        <v>2</v>
      </c>
      <c r="G29" s="151">
        <f>80+235</f>
        <v>315</v>
      </c>
      <c r="H29" s="157"/>
      <c r="I29" s="410"/>
      <c r="J29" s="29">
        <f t="shared" si="9"/>
        <v>2</v>
      </c>
      <c r="K29" s="29">
        <f t="shared" si="10"/>
        <v>315</v>
      </c>
      <c r="N29" s="107"/>
      <c r="O29" s="107"/>
      <c r="P29" s="107"/>
      <c r="Q29" s="107"/>
      <c r="R29" s="107"/>
      <c r="S29" s="107"/>
      <c r="T29" s="107"/>
      <c r="U29" s="107"/>
    </row>
    <row r="30" spans="3:21" ht="24.75" thickBot="1" x14ac:dyDescent="0.3">
      <c r="C30" s="230" t="s">
        <v>260</v>
      </c>
      <c r="D30" s="31"/>
      <c r="E30" s="31"/>
      <c r="F30" s="150">
        <v>1</v>
      </c>
      <c r="G30" s="151">
        <v>140</v>
      </c>
      <c r="H30" s="157"/>
      <c r="I30" s="410"/>
      <c r="J30" s="29">
        <f t="shared" si="7"/>
        <v>1</v>
      </c>
      <c r="K30" s="29">
        <f t="shared" si="8"/>
        <v>140</v>
      </c>
      <c r="N30" s="107"/>
      <c r="O30" s="107"/>
      <c r="P30" s="107"/>
      <c r="Q30" s="107"/>
      <c r="R30" s="107"/>
      <c r="S30" s="107"/>
      <c r="T30" s="107"/>
      <c r="U30" s="107"/>
    </row>
    <row r="31" spans="3:21" ht="24" customHeight="1" thickBot="1" x14ac:dyDescent="0.3">
      <c r="C31" s="230" t="s">
        <v>268</v>
      </c>
      <c r="D31" s="31"/>
      <c r="E31" s="31"/>
      <c r="F31" s="150">
        <v>1</v>
      </c>
      <c r="G31" s="151">
        <v>120</v>
      </c>
      <c r="H31" s="157"/>
      <c r="I31" s="410"/>
      <c r="J31" s="29">
        <f t="shared" si="7"/>
        <v>1</v>
      </c>
      <c r="K31" s="29">
        <f t="shared" si="8"/>
        <v>120</v>
      </c>
      <c r="N31" s="107"/>
      <c r="O31" s="107"/>
      <c r="P31" s="107"/>
      <c r="Q31" s="107"/>
      <c r="R31" s="107"/>
      <c r="S31" s="107"/>
      <c r="T31" s="107"/>
      <c r="U31" s="107"/>
    </row>
    <row r="32" spans="3:21" ht="15.75" thickBot="1" x14ac:dyDescent="0.3">
      <c r="C32" s="310" t="s">
        <v>271</v>
      </c>
      <c r="D32" s="327"/>
      <c r="E32" s="327"/>
      <c r="F32" s="328">
        <v>1</v>
      </c>
      <c r="G32" s="329">
        <v>130</v>
      </c>
      <c r="H32" s="330"/>
      <c r="I32" s="413"/>
      <c r="J32" s="29">
        <f t="shared" si="7"/>
        <v>1</v>
      </c>
      <c r="K32" s="29">
        <f t="shared" si="8"/>
        <v>130</v>
      </c>
      <c r="N32" s="107"/>
      <c r="O32" s="107"/>
      <c r="P32" s="107"/>
      <c r="Q32" s="107"/>
      <c r="R32" s="107"/>
      <c r="S32" s="107"/>
      <c r="T32" s="107"/>
      <c r="U32" s="107"/>
    </row>
    <row r="33" spans="3:21" ht="24.75" thickBot="1" x14ac:dyDescent="0.3">
      <c r="C33" s="167" t="s">
        <v>301</v>
      </c>
      <c r="D33" s="407"/>
      <c r="E33" s="31"/>
      <c r="F33" s="150">
        <v>1</v>
      </c>
      <c r="G33" s="332">
        <v>1111</v>
      </c>
      <c r="H33" s="406"/>
      <c r="I33" s="414"/>
      <c r="J33" s="29">
        <f t="shared" si="7"/>
        <v>1</v>
      </c>
      <c r="K33" s="29">
        <f t="shared" si="8"/>
        <v>1111</v>
      </c>
      <c r="N33" s="107"/>
      <c r="O33" s="107"/>
      <c r="P33" s="107"/>
      <c r="Q33" s="107"/>
      <c r="R33" s="107"/>
      <c r="S33" s="107"/>
      <c r="T33" s="107"/>
      <c r="U33" s="107"/>
    </row>
    <row r="34" spans="3:21" ht="26.25" customHeight="1" thickBot="1" x14ac:dyDescent="0.3">
      <c r="C34" s="333" t="s">
        <v>123</v>
      </c>
      <c r="D34" s="109"/>
      <c r="E34" s="109"/>
      <c r="F34" s="153">
        <v>4</v>
      </c>
      <c r="G34" s="331">
        <f>400+120+135+100</f>
        <v>755</v>
      </c>
      <c r="H34" s="334"/>
      <c r="I34" s="415"/>
      <c r="J34" s="29">
        <f t="shared" si="7"/>
        <v>4</v>
      </c>
      <c r="K34" s="29">
        <f t="shared" si="8"/>
        <v>755</v>
      </c>
      <c r="N34" s="107"/>
      <c r="O34" s="107"/>
      <c r="P34" s="107"/>
      <c r="Q34" s="107"/>
      <c r="R34" s="107"/>
      <c r="S34" s="107"/>
      <c r="T34" s="107"/>
      <c r="U34" s="107"/>
    </row>
    <row r="35" spans="3:21" ht="15.75" thickBot="1" x14ac:dyDescent="0.3">
      <c r="C35" s="113" t="s">
        <v>250</v>
      </c>
      <c r="D35" s="110"/>
      <c r="E35" s="110"/>
      <c r="F35" s="154"/>
      <c r="G35" s="336"/>
      <c r="H35" s="159">
        <v>2</v>
      </c>
      <c r="I35" s="412">
        <f>320+650</f>
        <v>970</v>
      </c>
      <c r="J35" s="29">
        <f t="shared" si="7"/>
        <v>2</v>
      </c>
      <c r="K35" s="29">
        <f t="shared" si="8"/>
        <v>970</v>
      </c>
      <c r="N35" s="107"/>
      <c r="O35" s="107"/>
      <c r="P35" s="108"/>
      <c r="Q35" s="108"/>
      <c r="R35" s="107"/>
      <c r="S35" s="107"/>
      <c r="T35" s="107"/>
      <c r="U35" s="107"/>
    </row>
    <row r="36" spans="3:21" ht="20.25" customHeight="1" thickBot="1" x14ac:dyDescent="0.3">
      <c r="C36" s="112" t="s">
        <v>124</v>
      </c>
      <c r="D36" s="31">
        <v>1</v>
      </c>
      <c r="E36" s="31">
        <v>48</v>
      </c>
      <c r="F36" s="150"/>
      <c r="G36" s="151"/>
      <c r="H36" s="157"/>
      <c r="I36" s="410"/>
      <c r="J36" s="29">
        <f t="shared" si="7"/>
        <v>1</v>
      </c>
      <c r="K36" s="29">
        <f t="shared" si="8"/>
        <v>48</v>
      </c>
      <c r="N36" s="107"/>
      <c r="O36" s="107"/>
      <c r="P36" s="107"/>
      <c r="Q36" s="107"/>
      <c r="R36" s="107"/>
      <c r="S36" s="107"/>
      <c r="T36" s="107"/>
      <c r="U36" s="107"/>
    </row>
    <row r="37" spans="3:21" ht="28.5" customHeight="1" thickBot="1" x14ac:dyDescent="0.3">
      <c r="C37" s="112" t="s">
        <v>87</v>
      </c>
      <c r="D37" s="31">
        <v>1</v>
      </c>
      <c r="E37" s="31">
        <v>41</v>
      </c>
      <c r="F37" s="150"/>
      <c r="G37" s="151"/>
      <c r="H37" s="157"/>
      <c r="I37" s="410"/>
      <c r="J37" s="29">
        <f t="shared" si="7"/>
        <v>1</v>
      </c>
      <c r="K37" s="29">
        <f t="shared" si="8"/>
        <v>41</v>
      </c>
      <c r="N37" s="107"/>
      <c r="O37" s="107"/>
      <c r="P37" s="107"/>
      <c r="Q37" s="107"/>
      <c r="R37" s="107"/>
      <c r="S37" s="107"/>
      <c r="T37" s="107"/>
      <c r="U37" s="107"/>
    </row>
    <row r="38" spans="3:21" ht="28.5" customHeight="1" thickBot="1" x14ac:dyDescent="0.3">
      <c r="C38" s="230" t="s">
        <v>305</v>
      </c>
      <c r="D38" s="31">
        <v>1</v>
      </c>
      <c r="E38" s="31">
        <v>80</v>
      </c>
      <c r="F38" s="150"/>
      <c r="G38" s="405"/>
      <c r="H38" s="158"/>
      <c r="I38" s="410"/>
      <c r="J38" s="29">
        <f t="shared" ref="J38" si="11">+D38+F38+H38</f>
        <v>1</v>
      </c>
      <c r="K38" s="29">
        <f t="shared" ref="K38" si="12">+E38+G38+I38</f>
        <v>80</v>
      </c>
      <c r="N38" s="107"/>
      <c r="O38" s="107"/>
      <c r="P38" s="107"/>
      <c r="Q38" s="107"/>
      <c r="R38" s="107"/>
      <c r="S38" s="107"/>
      <c r="T38" s="107"/>
      <c r="U38" s="107"/>
    </row>
    <row r="39" spans="3:21" ht="18.75" customHeight="1" thickBot="1" x14ac:dyDescent="0.3">
      <c r="C39" s="230" t="s">
        <v>210</v>
      </c>
      <c r="D39" s="31"/>
      <c r="E39" s="31"/>
      <c r="F39" s="150"/>
      <c r="G39" s="332"/>
      <c r="H39" s="157">
        <v>2</v>
      </c>
      <c r="I39" s="410">
        <f>375+100+375+200</f>
        <v>1050</v>
      </c>
      <c r="J39" s="29">
        <f t="shared" si="7"/>
        <v>2</v>
      </c>
      <c r="K39" s="29">
        <f t="shared" si="8"/>
        <v>1050</v>
      </c>
      <c r="N39" s="107"/>
      <c r="O39" s="107"/>
      <c r="P39" s="107"/>
      <c r="Q39" s="107"/>
      <c r="R39" s="107"/>
      <c r="S39" s="107"/>
      <c r="T39" s="107"/>
      <c r="U39" s="107"/>
    </row>
    <row r="40" spans="3:21" ht="39" customHeight="1" thickBot="1" x14ac:dyDescent="0.3">
      <c r="C40" s="335" t="s">
        <v>51</v>
      </c>
      <c r="D40" s="30"/>
      <c r="E40" s="30"/>
      <c r="F40" s="148">
        <v>1</v>
      </c>
      <c r="G40" s="149">
        <v>40</v>
      </c>
      <c r="H40" s="156"/>
      <c r="I40" s="409"/>
      <c r="J40" s="29">
        <f t="shared" si="7"/>
        <v>1</v>
      </c>
      <c r="K40" s="29">
        <f t="shared" si="8"/>
        <v>40</v>
      </c>
      <c r="N40" s="107"/>
      <c r="O40" s="107"/>
      <c r="P40" s="107"/>
      <c r="Q40" s="107"/>
      <c r="R40" s="107"/>
      <c r="S40" s="107"/>
      <c r="T40" s="107"/>
      <c r="U40" s="107"/>
    </row>
    <row r="41" spans="3:21" ht="40.5" customHeight="1" thickBot="1" x14ac:dyDescent="0.3">
      <c r="C41" s="114" t="s">
        <v>38</v>
      </c>
      <c r="D41" s="92">
        <f>SUM(D13:D40)</f>
        <v>9</v>
      </c>
      <c r="E41" s="25">
        <f>SUM(E13:E40)</f>
        <v>441</v>
      </c>
      <c r="F41" s="146">
        <f t="shared" ref="F41:J41" si="13">SUM(F13:F40)</f>
        <v>32</v>
      </c>
      <c r="G41" s="146">
        <f t="shared" si="13"/>
        <v>9031</v>
      </c>
      <c r="H41" s="408">
        <f t="shared" si="13"/>
        <v>13</v>
      </c>
      <c r="I41" s="255">
        <f t="shared" si="13"/>
        <v>21863</v>
      </c>
      <c r="J41" s="416">
        <f t="shared" si="13"/>
        <v>54</v>
      </c>
      <c r="K41" s="417">
        <f>SUM(K13:K40)</f>
        <v>31335</v>
      </c>
      <c r="N41" s="107"/>
      <c r="O41" s="107"/>
      <c r="P41" s="107"/>
      <c r="Q41" s="107"/>
      <c r="R41" s="107"/>
      <c r="S41" s="107"/>
      <c r="T41" s="107"/>
      <c r="U41" s="107"/>
    </row>
    <row r="42" spans="3:21" x14ac:dyDescent="0.25">
      <c r="C42" s="32"/>
      <c r="N42" s="107"/>
      <c r="O42" s="107"/>
      <c r="P42" s="107"/>
      <c r="Q42" s="107"/>
      <c r="R42" s="107"/>
      <c r="S42" s="107"/>
      <c r="T42" s="107"/>
      <c r="U42" s="107"/>
    </row>
    <row r="43" spans="3:21" x14ac:dyDescent="0.25">
      <c r="N43" s="107"/>
      <c r="O43" s="107"/>
      <c r="P43" s="107"/>
      <c r="Q43" s="107"/>
      <c r="R43" s="107"/>
      <c r="S43" s="107"/>
      <c r="T43" s="107"/>
      <c r="U43" s="107"/>
    </row>
    <row r="44" spans="3:21" x14ac:dyDescent="0.25">
      <c r="C44" s="24"/>
      <c r="K44" s="130"/>
      <c r="N44" s="107"/>
      <c r="O44" s="107"/>
      <c r="P44" s="107"/>
      <c r="Q44" s="107"/>
      <c r="R44" s="107"/>
      <c r="S44" s="108"/>
      <c r="T44" s="108"/>
      <c r="U44" s="107"/>
    </row>
    <row r="45" spans="3:21" x14ac:dyDescent="0.25">
      <c r="C45" s="24"/>
      <c r="N45" s="107"/>
      <c r="O45" s="107"/>
      <c r="P45" s="107"/>
      <c r="Q45" s="107"/>
      <c r="R45" s="107"/>
      <c r="S45" s="107"/>
      <c r="T45" s="107"/>
      <c r="U45" s="107"/>
    </row>
    <row r="46" spans="3:21" ht="23.25" x14ac:dyDescent="0.25">
      <c r="C46" s="33"/>
      <c r="N46" s="107"/>
      <c r="O46" s="107"/>
      <c r="P46" s="107"/>
      <c r="Q46" s="107"/>
      <c r="R46" s="107"/>
      <c r="S46" s="107"/>
      <c r="T46" s="107"/>
      <c r="U46" s="107"/>
    </row>
    <row r="47" spans="3:21" x14ac:dyDescent="0.25">
      <c r="C47" s="6"/>
      <c r="N47" s="107"/>
      <c r="O47" s="107"/>
      <c r="P47" s="107"/>
      <c r="Q47" s="107"/>
      <c r="R47" s="107"/>
      <c r="S47" s="107"/>
      <c r="T47" s="107"/>
      <c r="U47" s="107"/>
    </row>
    <row r="48" spans="3:21" x14ac:dyDescent="0.25">
      <c r="N48" s="107"/>
      <c r="O48" s="107"/>
      <c r="P48" s="107"/>
      <c r="Q48" s="107"/>
      <c r="R48" s="107"/>
      <c r="S48" s="107"/>
      <c r="T48" s="107"/>
      <c r="U48" s="107"/>
    </row>
    <row r="49" spans="14:21" x14ac:dyDescent="0.25">
      <c r="N49" s="108"/>
      <c r="O49" s="108"/>
      <c r="P49" s="107"/>
      <c r="Q49" s="107"/>
      <c r="R49" s="107"/>
      <c r="S49" s="107"/>
      <c r="T49" s="107"/>
      <c r="U49" s="107"/>
    </row>
    <row r="50" spans="14:21" x14ac:dyDescent="0.25">
      <c r="N50" s="107"/>
      <c r="O50" s="107"/>
      <c r="P50" s="107"/>
      <c r="Q50" s="107"/>
      <c r="R50" s="107"/>
      <c r="S50" s="107"/>
      <c r="T50" s="107"/>
      <c r="U50" s="107"/>
    </row>
  </sheetData>
  <mergeCells count="11">
    <mergeCell ref="C6:K6"/>
    <mergeCell ref="C7:K7"/>
    <mergeCell ref="C8:K8"/>
    <mergeCell ref="C4:K4"/>
    <mergeCell ref="C9:C12"/>
    <mergeCell ref="J9:K11"/>
    <mergeCell ref="D9:I9"/>
    <mergeCell ref="D10:E11"/>
    <mergeCell ref="F10:G10"/>
    <mergeCell ref="H10:I11"/>
    <mergeCell ref="F11:G1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81"/>
  <sheetViews>
    <sheetView workbookViewId="0">
      <selection activeCell="H52" sqref="H52"/>
    </sheetView>
  </sheetViews>
  <sheetFormatPr baseColWidth="10" defaultRowHeight="28.5" customHeight="1" x14ac:dyDescent="0.25"/>
  <cols>
    <col min="3" max="3" width="61.28515625" customWidth="1"/>
    <col min="4" max="4" width="25.140625" customWidth="1"/>
  </cols>
  <sheetData>
    <row r="2" spans="3:11" ht="18" customHeight="1" x14ac:dyDescent="0.25">
      <c r="C2" s="546" t="s">
        <v>60</v>
      </c>
      <c r="D2" s="546"/>
    </row>
    <row r="3" spans="3:11" ht="16.5" customHeight="1" x14ac:dyDescent="0.25">
      <c r="C3" s="519" t="s">
        <v>32</v>
      </c>
      <c r="D3" s="519"/>
      <c r="E3" s="60"/>
      <c r="F3" s="60"/>
      <c r="G3" s="60"/>
      <c r="H3" s="60"/>
      <c r="I3" s="60"/>
      <c r="J3" s="60"/>
      <c r="K3" s="60"/>
    </row>
    <row r="4" spans="3:11" ht="18" customHeight="1" x14ac:dyDescent="0.25">
      <c r="C4" s="520" t="s">
        <v>59</v>
      </c>
      <c r="D4" s="520"/>
      <c r="E4" s="23"/>
      <c r="F4" s="23"/>
      <c r="G4" s="23"/>
      <c r="H4" s="23"/>
      <c r="I4" s="23"/>
      <c r="J4" s="23"/>
      <c r="K4" s="23"/>
    </row>
    <row r="5" spans="3:11" ht="18" customHeight="1" x14ac:dyDescent="0.25">
      <c r="C5" s="520" t="s">
        <v>158</v>
      </c>
      <c r="D5" s="520"/>
      <c r="E5" s="23"/>
      <c r="F5" s="23"/>
      <c r="G5" s="23"/>
      <c r="H5" s="23"/>
      <c r="I5" s="23"/>
      <c r="J5" s="23"/>
      <c r="K5" s="23"/>
    </row>
    <row r="6" spans="3:11" ht="2.25" customHeight="1" thickBot="1" x14ac:dyDescent="0.3">
      <c r="C6" s="24"/>
    </row>
    <row r="7" spans="3:11" ht="19.5" customHeight="1" thickBot="1" x14ac:dyDescent="0.3">
      <c r="C7" s="34" t="s">
        <v>9</v>
      </c>
      <c r="D7" s="35" t="s">
        <v>1</v>
      </c>
    </row>
    <row r="8" spans="3:11" ht="14.25" customHeight="1" thickBot="1" x14ac:dyDescent="0.3">
      <c r="C8" s="549" t="s">
        <v>8</v>
      </c>
      <c r="D8" s="550"/>
    </row>
    <row r="9" spans="3:11" ht="18.75" customHeight="1" x14ac:dyDescent="0.25">
      <c r="C9" s="427" t="s">
        <v>277</v>
      </c>
      <c r="D9" s="259">
        <v>16</v>
      </c>
    </row>
    <row r="10" spans="3:11" ht="18.75" customHeight="1" thickBot="1" x14ac:dyDescent="0.3">
      <c r="C10" s="428" t="s">
        <v>278</v>
      </c>
      <c r="D10" s="261">
        <v>16</v>
      </c>
    </row>
    <row r="11" spans="3:11" ht="17.25" customHeight="1" thickBot="1" x14ac:dyDescent="0.3">
      <c r="C11" s="264" t="s">
        <v>140</v>
      </c>
      <c r="D11" s="400">
        <f>+D10+D9</f>
        <v>32</v>
      </c>
    </row>
    <row r="12" spans="3:11" ht="16.5" customHeight="1" thickBot="1" x14ac:dyDescent="0.3">
      <c r="C12" s="551" t="s">
        <v>2</v>
      </c>
      <c r="D12" s="552"/>
    </row>
    <row r="13" spans="3:11" ht="30.75" customHeight="1" x14ac:dyDescent="0.25">
      <c r="C13" s="460" t="s">
        <v>217</v>
      </c>
      <c r="D13" s="259">
        <v>1111</v>
      </c>
    </row>
    <row r="14" spans="3:11" ht="19.5" customHeight="1" x14ac:dyDescent="0.25">
      <c r="C14" s="461" t="s">
        <v>218</v>
      </c>
      <c r="D14" s="260">
        <v>220</v>
      </c>
    </row>
    <row r="15" spans="3:11" ht="33" customHeight="1" x14ac:dyDescent="0.25">
      <c r="C15" s="462" t="s">
        <v>219</v>
      </c>
      <c r="D15" s="260">
        <v>678</v>
      </c>
    </row>
    <row r="16" spans="3:11" ht="19.5" customHeight="1" x14ac:dyDescent="0.25">
      <c r="C16" s="461" t="s">
        <v>220</v>
      </c>
      <c r="D16" s="260">
        <v>150</v>
      </c>
    </row>
    <row r="17" spans="3:4" ht="48" customHeight="1" x14ac:dyDescent="0.25">
      <c r="C17" s="461" t="s">
        <v>221</v>
      </c>
      <c r="D17" s="260">
        <v>150</v>
      </c>
    </row>
    <row r="18" spans="3:4" ht="34.5" customHeight="1" x14ac:dyDescent="0.25">
      <c r="C18" s="461" t="s">
        <v>222</v>
      </c>
      <c r="D18" s="260">
        <v>131</v>
      </c>
    </row>
    <row r="19" spans="3:4" ht="32.25" customHeight="1" x14ac:dyDescent="0.25">
      <c r="C19" s="461" t="s">
        <v>223</v>
      </c>
      <c r="D19" s="260">
        <v>125</v>
      </c>
    </row>
    <row r="20" spans="3:4" ht="30.75" customHeight="1" x14ac:dyDescent="0.25">
      <c r="C20" s="461" t="s">
        <v>224</v>
      </c>
      <c r="D20" s="260">
        <v>100</v>
      </c>
    </row>
    <row r="21" spans="3:4" ht="36" customHeight="1" x14ac:dyDescent="0.25">
      <c r="C21" s="462" t="s">
        <v>225</v>
      </c>
      <c r="D21" s="260">
        <v>180</v>
      </c>
    </row>
    <row r="22" spans="3:4" ht="33.75" customHeight="1" x14ac:dyDescent="0.25">
      <c r="C22" s="462" t="s">
        <v>226</v>
      </c>
      <c r="D22" s="260">
        <v>140</v>
      </c>
    </row>
    <row r="23" spans="3:4" ht="33" customHeight="1" x14ac:dyDescent="0.25">
      <c r="C23" s="462" t="s">
        <v>227</v>
      </c>
      <c r="D23" s="260">
        <v>120</v>
      </c>
    </row>
    <row r="24" spans="3:4" ht="33" customHeight="1" x14ac:dyDescent="0.25">
      <c r="C24" s="462" t="s">
        <v>279</v>
      </c>
      <c r="D24" s="260">
        <v>800</v>
      </c>
    </row>
    <row r="25" spans="3:4" ht="43.5" customHeight="1" x14ac:dyDescent="0.25">
      <c r="C25" s="463" t="s">
        <v>228</v>
      </c>
      <c r="D25" s="260">
        <v>230</v>
      </c>
    </row>
    <row r="26" spans="3:4" ht="29.25" customHeight="1" x14ac:dyDescent="0.25">
      <c r="C26" s="463" t="s">
        <v>229</v>
      </c>
      <c r="D26" s="260">
        <v>135</v>
      </c>
    </row>
    <row r="27" spans="3:4" ht="21.75" customHeight="1" x14ac:dyDescent="0.25">
      <c r="C27" s="463" t="s">
        <v>230</v>
      </c>
      <c r="D27" s="260">
        <v>180</v>
      </c>
    </row>
    <row r="28" spans="3:4" ht="29.25" customHeight="1" x14ac:dyDescent="0.25">
      <c r="C28" s="463" t="s">
        <v>231</v>
      </c>
      <c r="D28" s="262">
        <v>120</v>
      </c>
    </row>
    <row r="29" spans="3:4" ht="18.75" customHeight="1" x14ac:dyDescent="0.25">
      <c r="C29" s="463" t="s">
        <v>232</v>
      </c>
      <c r="D29" s="262">
        <v>140</v>
      </c>
    </row>
    <row r="30" spans="3:4" ht="18.75" customHeight="1" x14ac:dyDescent="0.25">
      <c r="C30" s="464" t="s">
        <v>280</v>
      </c>
      <c r="D30" s="401">
        <v>130</v>
      </c>
    </row>
    <row r="31" spans="3:4" ht="31.5" customHeight="1" x14ac:dyDescent="0.25">
      <c r="C31" s="463" t="s">
        <v>281</v>
      </c>
      <c r="D31" s="262">
        <v>235</v>
      </c>
    </row>
    <row r="32" spans="3:4" ht="18.75" customHeight="1" x14ac:dyDescent="0.25">
      <c r="C32" s="463" t="s">
        <v>282</v>
      </c>
      <c r="D32" s="262">
        <v>120</v>
      </c>
    </row>
    <row r="33" spans="3:4" ht="21.75" customHeight="1" x14ac:dyDescent="0.25">
      <c r="C33" s="463" t="s">
        <v>284</v>
      </c>
      <c r="D33" s="262">
        <v>200</v>
      </c>
    </row>
    <row r="34" spans="3:4" ht="21.75" customHeight="1" x14ac:dyDescent="0.25">
      <c r="C34" s="463" t="s">
        <v>286</v>
      </c>
      <c r="D34" s="262">
        <v>440</v>
      </c>
    </row>
    <row r="35" spans="3:4" ht="32.25" customHeight="1" x14ac:dyDescent="0.25">
      <c r="C35" s="463" t="s">
        <v>285</v>
      </c>
      <c r="D35" s="262">
        <v>400</v>
      </c>
    </row>
    <row r="36" spans="3:4" ht="18.75" customHeight="1" x14ac:dyDescent="0.25">
      <c r="C36" s="463" t="s">
        <v>287</v>
      </c>
      <c r="D36" s="262">
        <v>180</v>
      </c>
    </row>
    <row r="37" spans="3:4" ht="21.75" customHeight="1" x14ac:dyDescent="0.25">
      <c r="C37" s="463" t="s">
        <v>288</v>
      </c>
      <c r="D37" s="262">
        <v>300</v>
      </c>
    </row>
    <row r="38" spans="3:4" ht="32.25" customHeight="1" x14ac:dyDescent="0.25">
      <c r="C38" s="463" t="s">
        <v>289</v>
      </c>
      <c r="D38" s="262">
        <v>80</v>
      </c>
    </row>
    <row r="39" spans="3:4" ht="32.25" customHeight="1" x14ac:dyDescent="0.25">
      <c r="C39" s="463" t="s">
        <v>290</v>
      </c>
      <c r="D39" s="262">
        <v>140</v>
      </c>
    </row>
    <row r="40" spans="3:4" ht="21.75" customHeight="1" x14ac:dyDescent="0.25">
      <c r="C40" s="463" t="s">
        <v>218</v>
      </c>
      <c r="D40" s="262">
        <v>130</v>
      </c>
    </row>
    <row r="41" spans="3:4" ht="32.25" customHeight="1" x14ac:dyDescent="0.25">
      <c r="C41" s="463" t="s">
        <v>291</v>
      </c>
      <c r="D41" s="262">
        <v>100</v>
      </c>
    </row>
    <row r="42" spans="3:4" ht="15.75" customHeight="1" x14ac:dyDescent="0.25">
      <c r="C42" s="463" t="s">
        <v>292</v>
      </c>
      <c r="D42" s="262">
        <v>120</v>
      </c>
    </row>
    <row r="43" spans="3:4" ht="18" customHeight="1" x14ac:dyDescent="0.25">
      <c r="C43" s="463" t="s">
        <v>310</v>
      </c>
      <c r="D43" s="262">
        <v>1706</v>
      </c>
    </row>
    <row r="44" spans="3:4" ht="14.25" customHeight="1" thickBot="1" x14ac:dyDescent="0.3">
      <c r="C44" s="263" t="s">
        <v>141</v>
      </c>
      <c r="D44" s="61">
        <f>SUM(D13:D43)</f>
        <v>8991</v>
      </c>
    </row>
    <row r="45" spans="3:4" ht="18" customHeight="1" thickBot="1" x14ac:dyDescent="0.3">
      <c r="C45" s="549" t="s">
        <v>126</v>
      </c>
      <c r="D45" s="550"/>
    </row>
    <row r="46" spans="3:4" ht="30.75" customHeight="1" thickBot="1" x14ac:dyDescent="0.3">
      <c r="C46" s="423" t="s">
        <v>283</v>
      </c>
      <c r="D46" s="432">
        <v>40</v>
      </c>
    </row>
    <row r="47" spans="3:4" ht="15.75" customHeight="1" thickBot="1" x14ac:dyDescent="0.3">
      <c r="C47" s="264" t="s">
        <v>142</v>
      </c>
      <c r="D47" s="254">
        <f>+D46</f>
        <v>40</v>
      </c>
    </row>
    <row r="48" spans="3:4" ht="15.75" customHeight="1" thickBot="1" x14ac:dyDescent="0.3">
      <c r="C48" s="547" t="s">
        <v>61</v>
      </c>
      <c r="D48" s="548"/>
    </row>
    <row r="49" spans="3:4" ht="33.75" customHeight="1" x14ac:dyDescent="0.25">
      <c r="C49" s="427" t="s">
        <v>233</v>
      </c>
      <c r="D49" s="259">
        <v>650</v>
      </c>
    </row>
    <row r="50" spans="3:4" ht="18" customHeight="1" x14ac:dyDescent="0.25">
      <c r="C50" s="433" t="s">
        <v>234</v>
      </c>
      <c r="D50" s="260">
        <v>200</v>
      </c>
    </row>
    <row r="51" spans="3:4" ht="18" customHeight="1" x14ac:dyDescent="0.25">
      <c r="C51" s="429" t="s">
        <v>235</v>
      </c>
      <c r="D51" s="260">
        <v>120</v>
      </c>
    </row>
    <row r="52" spans="3:4" ht="35.25" customHeight="1" x14ac:dyDescent="0.25">
      <c r="C52" s="429" t="s">
        <v>236</v>
      </c>
      <c r="D52" s="260">
        <v>320</v>
      </c>
    </row>
    <row r="53" spans="3:4" ht="27" customHeight="1" x14ac:dyDescent="0.25">
      <c r="C53" s="433" t="s">
        <v>237</v>
      </c>
      <c r="D53" s="260">
        <v>375</v>
      </c>
    </row>
    <row r="54" spans="3:4" ht="27" customHeight="1" x14ac:dyDescent="0.25">
      <c r="C54" s="433" t="s">
        <v>293</v>
      </c>
      <c r="D54" s="260">
        <v>8000</v>
      </c>
    </row>
    <row r="55" spans="3:4" ht="18" customHeight="1" x14ac:dyDescent="0.25">
      <c r="C55" s="433" t="s">
        <v>238</v>
      </c>
      <c r="D55" s="260">
        <v>375</v>
      </c>
    </row>
    <row r="56" spans="3:4" ht="18" customHeight="1" x14ac:dyDescent="0.25">
      <c r="C56" s="433" t="s">
        <v>239</v>
      </c>
      <c r="D56" s="260">
        <v>180</v>
      </c>
    </row>
    <row r="57" spans="3:4" ht="31.5" customHeight="1" x14ac:dyDescent="0.25">
      <c r="C57" s="433" t="s">
        <v>240</v>
      </c>
      <c r="D57" s="260">
        <v>400</v>
      </c>
    </row>
    <row r="58" spans="3:4" ht="31.5" customHeight="1" x14ac:dyDescent="0.25">
      <c r="C58" s="430" t="s">
        <v>241</v>
      </c>
      <c r="D58" s="260">
        <v>100</v>
      </c>
    </row>
    <row r="59" spans="3:4" ht="19.5" customHeight="1" x14ac:dyDescent="0.25">
      <c r="C59" s="434" t="s">
        <v>294</v>
      </c>
      <c r="D59" s="403">
        <v>2360</v>
      </c>
    </row>
    <row r="60" spans="3:4" ht="31.5" customHeight="1" x14ac:dyDescent="0.25">
      <c r="C60" s="435" t="s">
        <v>295</v>
      </c>
      <c r="D60" s="402">
        <v>2563</v>
      </c>
    </row>
    <row r="61" spans="3:4" ht="19.5" customHeight="1" x14ac:dyDescent="0.25">
      <c r="C61" s="435" t="s">
        <v>296</v>
      </c>
      <c r="D61" s="402">
        <v>120</v>
      </c>
    </row>
    <row r="62" spans="3:4" ht="19.5" customHeight="1" x14ac:dyDescent="0.25">
      <c r="C62" s="433" t="s">
        <v>297</v>
      </c>
      <c r="D62" s="260">
        <v>3200</v>
      </c>
    </row>
    <row r="63" spans="3:4" ht="19.5" customHeight="1" thickBot="1" x14ac:dyDescent="0.3">
      <c r="C63" s="436" t="s">
        <v>298</v>
      </c>
      <c r="D63" s="261">
        <v>2900</v>
      </c>
    </row>
    <row r="64" spans="3:4" ht="15" customHeight="1" thickBot="1" x14ac:dyDescent="0.3">
      <c r="C64" s="265" t="s">
        <v>143</v>
      </c>
      <c r="D64" s="160">
        <f>SUM(D49:D63)</f>
        <v>21863</v>
      </c>
    </row>
    <row r="65" spans="3:6" ht="15" customHeight="1" thickBot="1" x14ac:dyDescent="0.3">
      <c r="C65" s="547" t="s">
        <v>127</v>
      </c>
      <c r="D65" s="548"/>
    </row>
    <row r="66" spans="3:6" ht="15" customHeight="1" x14ac:dyDescent="0.25">
      <c r="C66" s="437" t="s">
        <v>242</v>
      </c>
      <c r="D66" s="257">
        <v>81</v>
      </c>
    </row>
    <row r="67" spans="3:6" ht="27" customHeight="1" x14ac:dyDescent="0.25">
      <c r="C67" s="430" t="s">
        <v>243</v>
      </c>
      <c r="D67" s="438">
        <v>29</v>
      </c>
    </row>
    <row r="68" spans="3:6" ht="29.25" customHeight="1" x14ac:dyDescent="0.25">
      <c r="C68" s="430" t="s">
        <v>243</v>
      </c>
      <c r="D68" s="438">
        <v>29</v>
      </c>
    </row>
    <row r="69" spans="3:6" ht="15" customHeight="1" x14ac:dyDescent="0.25">
      <c r="C69" s="430" t="s">
        <v>244</v>
      </c>
      <c r="D69" s="438">
        <v>43</v>
      </c>
    </row>
    <row r="70" spans="3:6" ht="15" customHeight="1" x14ac:dyDescent="0.25">
      <c r="C70" s="430" t="s">
        <v>245</v>
      </c>
      <c r="D70" s="438">
        <v>41</v>
      </c>
    </row>
    <row r="71" spans="3:6" ht="15" customHeight="1" thickBot="1" x14ac:dyDescent="0.3">
      <c r="C71" s="431" t="s">
        <v>247</v>
      </c>
      <c r="D71" s="439">
        <v>48</v>
      </c>
    </row>
    <row r="72" spans="3:6" ht="15" customHeight="1" thickBot="1" x14ac:dyDescent="0.3">
      <c r="C72" s="265" t="s">
        <v>144</v>
      </c>
      <c r="D72" s="160">
        <f>SUM(D66:D71)</f>
        <v>271</v>
      </c>
    </row>
    <row r="73" spans="3:6" ht="15" customHeight="1" thickBot="1" x14ac:dyDescent="0.3">
      <c r="C73" s="547" t="s">
        <v>46</v>
      </c>
      <c r="D73" s="548"/>
    </row>
    <row r="74" spans="3:6" ht="21.75" customHeight="1" x14ac:dyDescent="0.25">
      <c r="C74" s="437" t="s">
        <v>248</v>
      </c>
      <c r="D74" s="257">
        <v>40</v>
      </c>
    </row>
    <row r="75" spans="3:6" ht="30" customHeight="1" x14ac:dyDescent="0.25">
      <c r="C75" s="430" t="s">
        <v>246</v>
      </c>
      <c r="D75" s="425">
        <v>50</v>
      </c>
    </row>
    <row r="76" spans="3:6" ht="20.25" customHeight="1" thickBot="1" x14ac:dyDescent="0.3">
      <c r="C76" s="426" t="s">
        <v>304</v>
      </c>
      <c r="D76" s="424">
        <v>80</v>
      </c>
      <c r="F76" s="130"/>
    </row>
    <row r="77" spans="3:6" ht="18" customHeight="1" thickBot="1" x14ac:dyDescent="0.3">
      <c r="C77" s="264" t="s">
        <v>300</v>
      </c>
      <c r="D77" s="404">
        <f>SUM(D74:D76)</f>
        <v>170</v>
      </c>
      <c r="F77" s="130"/>
    </row>
    <row r="78" spans="3:6" ht="15" customHeight="1" thickBot="1" x14ac:dyDescent="0.3">
      <c r="C78" s="441" t="s">
        <v>299</v>
      </c>
      <c r="D78" s="443">
        <f>+D72+D77</f>
        <v>441</v>
      </c>
    </row>
    <row r="79" spans="3:6" ht="4.5" customHeight="1" thickBot="1" x14ac:dyDescent="0.3">
      <c r="C79" s="440"/>
      <c r="D79" s="442"/>
    </row>
    <row r="80" spans="3:6" ht="21" customHeight="1" thickBot="1" x14ac:dyDescent="0.3">
      <c r="C80" s="256" t="s">
        <v>145</v>
      </c>
      <c r="D80" s="258">
        <f>+D11+D44+D64+D47+D78</f>
        <v>31367</v>
      </c>
    </row>
    <row r="81" spans="3:3" ht="28.5" customHeight="1" x14ac:dyDescent="0.25">
      <c r="C81" s="6"/>
    </row>
  </sheetData>
  <mergeCells count="10">
    <mergeCell ref="C73:D73"/>
    <mergeCell ref="C8:D8"/>
    <mergeCell ref="C12:D12"/>
    <mergeCell ref="C48:D48"/>
    <mergeCell ref="C45:D45"/>
    <mergeCell ref="C2:D2"/>
    <mergeCell ref="C3:D3"/>
    <mergeCell ref="C4:D4"/>
    <mergeCell ref="C5:D5"/>
    <mergeCell ref="C65:D6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5"/>
  <sheetViews>
    <sheetView workbookViewId="0">
      <selection activeCell="C20" sqref="C20:J23"/>
    </sheetView>
  </sheetViews>
  <sheetFormatPr baseColWidth="10" defaultRowHeight="15" x14ac:dyDescent="0.25"/>
  <cols>
    <col min="1" max="1" width="3.140625" customWidth="1"/>
    <col min="3" max="3" width="39.42578125" customWidth="1"/>
    <col min="5" max="5" width="9.7109375" customWidth="1"/>
    <col min="6" max="7" width="9.85546875" customWidth="1"/>
    <col min="9" max="9" width="9.7109375" customWidth="1"/>
    <col min="10" max="10" width="10.42578125" customWidth="1"/>
    <col min="11" max="11" width="9.7109375" customWidth="1"/>
    <col min="13" max="13" width="14.140625" bestFit="1" customWidth="1"/>
  </cols>
  <sheetData>
    <row r="2" spans="3:13" x14ac:dyDescent="0.25">
      <c r="C2" s="546" t="s">
        <v>64</v>
      </c>
      <c r="D2" s="546"/>
      <c r="E2" s="546"/>
      <c r="F2" s="546"/>
      <c r="G2" s="546"/>
      <c r="H2" s="546"/>
      <c r="I2" s="344"/>
      <c r="J2" s="344"/>
      <c r="K2" s="344"/>
      <c r="L2" s="344"/>
      <c r="M2" s="344"/>
    </row>
    <row r="3" spans="3:13" x14ac:dyDescent="0.25">
      <c r="C3" s="546" t="s">
        <v>65</v>
      </c>
      <c r="D3" s="546"/>
      <c r="E3" s="546"/>
      <c r="F3" s="546"/>
      <c r="G3" s="546"/>
      <c r="H3" s="546"/>
      <c r="I3" s="344"/>
      <c r="J3" s="344"/>
      <c r="K3" s="344"/>
      <c r="L3" s="344"/>
      <c r="M3" s="344"/>
    </row>
    <row r="4" spans="3:13" ht="18.75" x14ac:dyDescent="0.25">
      <c r="C4" s="519" t="s">
        <v>32</v>
      </c>
      <c r="D4" s="519"/>
      <c r="E4" s="519"/>
      <c r="F4" s="519"/>
      <c r="G4" s="519"/>
      <c r="H4" s="519"/>
      <c r="I4" s="345"/>
      <c r="J4" s="345"/>
      <c r="K4" s="345"/>
      <c r="L4" s="345"/>
      <c r="M4" s="345"/>
    </row>
    <row r="5" spans="3:13" ht="16.5" thickBot="1" x14ac:dyDescent="0.3">
      <c r="C5" s="561" t="s">
        <v>63</v>
      </c>
      <c r="D5" s="561"/>
      <c r="E5" s="561"/>
      <c r="F5" s="561"/>
      <c r="G5" s="561"/>
      <c r="H5" s="561"/>
      <c r="I5" s="346"/>
      <c r="J5" s="346"/>
      <c r="K5" s="346"/>
      <c r="L5" s="346"/>
      <c r="M5" s="346"/>
    </row>
    <row r="6" spans="3:13" ht="16.5" customHeight="1" thickBot="1" x14ac:dyDescent="0.3">
      <c r="C6" s="554" t="s">
        <v>62</v>
      </c>
      <c r="D6" s="556" t="s">
        <v>39</v>
      </c>
      <c r="E6" s="557"/>
      <c r="F6" s="557"/>
      <c r="G6" s="557"/>
      <c r="H6" s="558" t="s">
        <v>40</v>
      </c>
      <c r="I6" s="212"/>
      <c r="J6" s="212"/>
      <c r="K6" s="212"/>
      <c r="L6" s="212"/>
      <c r="M6" s="553"/>
    </row>
    <row r="7" spans="3:13" ht="21.75" customHeight="1" thickBot="1" x14ac:dyDescent="0.3">
      <c r="C7" s="555"/>
      <c r="D7" s="62" t="s">
        <v>41</v>
      </c>
      <c r="E7" s="62" t="s">
        <v>42</v>
      </c>
      <c r="F7" s="161" t="s">
        <v>43</v>
      </c>
      <c r="G7" s="269" t="s">
        <v>44</v>
      </c>
      <c r="H7" s="559"/>
      <c r="I7" s="213"/>
      <c r="J7" s="213"/>
      <c r="K7" s="213"/>
      <c r="L7" s="120"/>
      <c r="M7" s="553"/>
    </row>
    <row r="8" spans="3:13" ht="12" customHeight="1" thickBot="1" x14ac:dyDescent="0.3">
      <c r="C8" s="71" t="s">
        <v>20</v>
      </c>
      <c r="D8" s="88"/>
      <c r="E8" s="89"/>
      <c r="F8" s="162"/>
      <c r="G8" s="267"/>
      <c r="H8" s="215"/>
      <c r="I8" s="120"/>
      <c r="J8" s="120"/>
      <c r="K8" s="120"/>
      <c r="L8" s="120"/>
      <c r="M8" s="120"/>
    </row>
    <row r="9" spans="3:13" ht="16.5" thickBot="1" x14ac:dyDescent="0.3">
      <c r="C9" s="72" t="s">
        <v>8</v>
      </c>
      <c r="D9" s="362">
        <v>306</v>
      </c>
      <c r="E9" s="362">
        <v>0</v>
      </c>
      <c r="F9" s="363">
        <v>103</v>
      </c>
      <c r="G9" s="364">
        <v>32</v>
      </c>
      <c r="H9" s="347">
        <f>SUM(A9:G9)</f>
        <v>441</v>
      </c>
      <c r="I9" s="211"/>
      <c r="J9" s="211"/>
      <c r="K9" s="211"/>
      <c r="L9" s="121"/>
      <c r="M9" s="55"/>
    </row>
    <row r="10" spans="3:13" ht="12" customHeight="1" thickBot="1" x14ac:dyDescent="0.3">
      <c r="C10" s="69" t="s">
        <v>21</v>
      </c>
      <c r="D10" s="90"/>
      <c r="E10" s="91"/>
      <c r="F10" s="163"/>
      <c r="G10" s="266"/>
      <c r="H10" s="348"/>
      <c r="I10" s="122"/>
      <c r="J10" s="122"/>
      <c r="K10" s="122"/>
      <c r="L10" s="122"/>
      <c r="M10" s="122"/>
    </row>
    <row r="11" spans="3:13" ht="16.5" thickBot="1" x14ac:dyDescent="0.3">
      <c r="C11" s="73" t="s">
        <v>2</v>
      </c>
      <c r="D11" s="365">
        <v>460</v>
      </c>
      <c r="E11" s="365">
        <v>12743</v>
      </c>
      <c r="F11" s="366">
        <v>12973</v>
      </c>
      <c r="G11" s="367">
        <v>8991</v>
      </c>
      <c r="H11" s="349">
        <f>SUM(D11:G11)</f>
        <v>35167</v>
      </c>
      <c r="I11" s="211"/>
      <c r="J11" s="448"/>
      <c r="K11" s="211"/>
      <c r="L11" s="122"/>
      <c r="M11" s="55"/>
    </row>
    <row r="12" spans="3:13" ht="16.5" thickBot="1" x14ac:dyDescent="0.3">
      <c r="C12" s="73" t="s">
        <v>4</v>
      </c>
      <c r="D12" s="365">
        <v>2300</v>
      </c>
      <c r="E12" s="365">
        <v>8866</v>
      </c>
      <c r="F12" s="366">
        <v>2393</v>
      </c>
      <c r="G12" s="367">
        <v>21863</v>
      </c>
      <c r="H12" s="349">
        <f>SUM(D12:G12)</f>
        <v>35422</v>
      </c>
      <c r="I12" s="211"/>
      <c r="J12" s="211"/>
      <c r="K12" s="211"/>
      <c r="L12" s="122"/>
      <c r="M12" s="55"/>
    </row>
    <row r="13" spans="3:13" ht="16.5" thickBot="1" x14ac:dyDescent="0.3">
      <c r="C13" s="73" t="s">
        <v>3</v>
      </c>
      <c r="D13" s="365">
        <v>0</v>
      </c>
      <c r="E13" s="365">
        <v>412</v>
      </c>
      <c r="F13" s="366">
        <v>80</v>
      </c>
      <c r="G13" s="367">
        <v>40</v>
      </c>
      <c r="H13" s="349">
        <f>SUM(D13:G13)</f>
        <v>532</v>
      </c>
      <c r="I13" s="211"/>
      <c r="J13" s="211"/>
      <c r="K13" s="211"/>
      <c r="L13" s="122"/>
      <c r="M13" s="55"/>
    </row>
    <row r="14" spans="3:13" ht="12.75" customHeight="1" thickBot="1" x14ac:dyDescent="0.3">
      <c r="C14" s="69" t="s">
        <v>24</v>
      </c>
      <c r="D14" s="354"/>
      <c r="E14" s="355"/>
      <c r="F14" s="356"/>
      <c r="G14" s="357"/>
      <c r="H14" s="348"/>
      <c r="I14" s="122"/>
      <c r="J14" s="122"/>
      <c r="K14" s="122"/>
      <c r="L14" s="122"/>
      <c r="M14" s="122"/>
    </row>
    <row r="15" spans="3:13" ht="16.5" thickBot="1" x14ac:dyDescent="0.3">
      <c r="C15" s="73" t="s">
        <v>46</v>
      </c>
      <c r="D15" s="290">
        <v>390</v>
      </c>
      <c r="E15" s="290">
        <v>169</v>
      </c>
      <c r="F15" s="352">
        <v>92</v>
      </c>
      <c r="G15" s="353">
        <v>170</v>
      </c>
      <c r="H15" s="349">
        <f>SUM(D15:G15)</f>
        <v>821</v>
      </c>
      <c r="I15" s="211"/>
      <c r="J15" s="448"/>
      <c r="K15" s="211"/>
      <c r="L15" s="122"/>
      <c r="M15" s="55"/>
    </row>
    <row r="16" spans="3:13" ht="16.5" thickBot="1" x14ac:dyDescent="0.3">
      <c r="C16" s="73" t="s">
        <v>16</v>
      </c>
      <c r="D16" s="290">
        <v>0</v>
      </c>
      <c r="E16" s="290">
        <v>278</v>
      </c>
      <c r="F16" s="352">
        <v>968</v>
      </c>
      <c r="G16" s="353">
        <v>271</v>
      </c>
      <c r="H16" s="349">
        <f>SUM(D16:G16)</f>
        <v>1517</v>
      </c>
      <c r="I16" s="211"/>
      <c r="J16" s="211"/>
      <c r="K16" s="211"/>
      <c r="L16" s="122"/>
      <c r="M16" s="55"/>
    </row>
    <row r="17" spans="1:13" ht="16.5" thickBot="1" x14ac:dyDescent="0.3">
      <c r="C17" s="72" t="s">
        <v>17</v>
      </c>
      <c r="D17" s="287">
        <v>0</v>
      </c>
      <c r="E17" s="290">
        <v>35</v>
      </c>
      <c r="F17" s="352">
        <v>0</v>
      </c>
      <c r="G17" s="358">
        <v>0</v>
      </c>
      <c r="H17" s="350">
        <f>SUM(D17:G17)</f>
        <v>35</v>
      </c>
      <c r="I17" s="211"/>
      <c r="J17" s="211"/>
      <c r="K17" s="211"/>
      <c r="L17" s="122"/>
      <c r="M17" s="55"/>
    </row>
    <row r="18" spans="1:13" ht="16.5" thickBot="1" x14ac:dyDescent="0.3">
      <c r="C18" s="64" t="s">
        <v>73</v>
      </c>
      <c r="D18" s="359">
        <f>SUM(D9:D17)</f>
        <v>3456</v>
      </c>
      <c r="E18" s="360">
        <f>SUM(E9:E17)</f>
        <v>22503</v>
      </c>
      <c r="F18" s="361">
        <f t="shared" ref="F18:G18" si="0">SUM(F9:F17)</f>
        <v>16609</v>
      </c>
      <c r="G18" s="361">
        <f t="shared" si="0"/>
        <v>31367</v>
      </c>
      <c r="H18" s="351">
        <f>SUM(H9:H17)</f>
        <v>73935</v>
      </c>
      <c r="I18" s="214"/>
      <c r="J18" s="214"/>
      <c r="K18" s="214"/>
      <c r="L18" s="123"/>
      <c r="M18" s="123"/>
    </row>
    <row r="19" spans="1:13" x14ac:dyDescent="0.25">
      <c r="C19" s="11" t="s">
        <v>152</v>
      </c>
      <c r="M19" s="103"/>
    </row>
    <row r="20" spans="1:13" x14ac:dyDescent="0.25">
      <c r="C20" s="494" t="s">
        <v>325</v>
      </c>
      <c r="D20" s="494"/>
      <c r="E20" s="494"/>
      <c r="F20" s="494"/>
      <c r="G20" s="494"/>
      <c r="H20" s="494"/>
      <c r="I20" s="494"/>
      <c r="J20" s="494"/>
    </row>
    <row r="21" spans="1:13" x14ac:dyDescent="0.25">
      <c r="C21" s="494"/>
      <c r="D21" s="494"/>
      <c r="E21" s="494"/>
      <c r="F21" s="494"/>
      <c r="G21" s="494"/>
      <c r="H21" s="494"/>
      <c r="I21" s="494"/>
      <c r="J21" s="494"/>
    </row>
    <row r="22" spans="1:13" x14ac:dyDescent="0.25">
      <c r="C22" s="494"/>
      <c r="D22" s="494"/>
      <c r="E22" s="494"/>
      <c r="F22" s="494"/>
      <c r="G22" s="494"/>
      <c r="H22" s="494"/>
      <c r="I22" s="494"/>
      <c r="J22" s="494"/>
    </row>
    <row r="23" spans="1:13" ht="40.5" customHeight="1" x14ac:dyDescent="0.25">
      <c r="C23" s="494"/>
      <c r="D23" s="494"/>
      <c r="E23" s="494"/>
      <c r="F23" s="494"/>
      <c r="G23" s="494"/>
      <c r="H23" s="494"/>
      <c r="I23" s="494"/>
      <c r="J23" s="494"/>
    </row>
    <row r="25" spans="1:13" ht="19.5" customHeight="1" x14ac:dyDescent="0.25">
      <c r="A25" t="s">
        <v>208</v>
      </c>
      <c r="C25" s="560" t="s">
        <v>62</v>
      </c>
      <c r="D25" s="560" t="s">
        <v>39</v>
      </c>
      <c r="E25" s="560"/>
      <c r="F25" s="560"/>
      <c r="G25" s="560"/>
      <c r="H25" s="560" t="s">
        <v>159</v>
      </c>
      <c r="I25" s="560"/>
      <c r="J25" s="560"/>
      <c r="K25" s="560"/>
      <c r="L25" s="119"/>
      <c r="M25" s="553"/>
    </row>
    <row r="26" spans="1:13" ht="24" customHeight="1" x14ac:dyDescent="0.25">
      <c r="C26" s="560"/>
      <c r="D26" s="293" t="s">
        <v>41</v>
      </c>
      <c r="E26" s="293" t="s">
        <v>42</v>
      </c>
      <c r="F26" s="294" t="s">
        <v>43</v>
      </c>
      <c r="G26" s="295" t="s">
        <v>44</v>
      </c>
      <c r="H26" s="294" t="s">
        <v>41</v>
      </c>
      <c r="I26" s="294" t="s">
        <v>42</v>
      </c>
      <c r="J26" s="294" t="s">
        <v>43</v>
      </c>
      <c r="K26" s="295" t="s">
        <v>44</v>
      </c>
      <c r="L26" s="120"/>
      <c r="M26" s="553"/>
    </row>
    <row r="27" spans="1:13" ht="15.75" x14ac:dyDescent="0.25">
      <c r="C27" s="296" t="s">
        <v>111</v>
      </c>
      <c r="D27" s="297">
        <v>306</v>
      </c>
      <c r="E27" s="298">
        <v>0</v>
      </c>
      <c r="F27" s="299">
        <f>+F9</f>
        <v>103</v>
      </c>
      <c r="G27" s="299">
        <f>+G9</f>
        <v>32</v>
      </c>
      <c r="H27" s="300">
        <f>+D27/D34</f>
        <v>8.8541666666666671E-2</v>
      </c>
      <c r="I27" s="300">
        <f>+E27/E34</f>
        <v>0</v>
      </c>
      <c r="J27" s="300">
        <f>+F27/F34</f>
        <v>6.2014570413631166E-3</v>
      </c>
      <c r="K27" s="300">
        <f>+G27/G34</f>
        <v>1.020180444416106E-3</v>
      </c>
      <c r="L27" s="121"/>
      <c r="M27" s="55"/>
    </row>
    <row r="28" spans="1:13" ht="15.75" x14ac:dyDescent="0.25">
      <c r="C28" s="301" t="s">
        <v>112</v>
      </c>
      <c r="D28" s="298">
        <v>460</v>
      </c>
      <c r="E28" s="298">
        <v>12743</v>
      </c>
      <c r="F28" s="299">
        <v>12973</v>
      </c>
      <c r="G28" s="299">
        <f>+G11</f>
        <v>8991</v>
      </c>
      <c r="H28" s="300">
        <f>+D28/D34</f>
        <v>0.13310185185185186</v>
      </c>
      <c r="I28" s="300">
        <f>+E28/E34</f>
        <v>0.56628005154868244</v>
      </c>
      <c r="J28" s="300">
        <f>+F28/F34</f>
        <v>0.78108254560780299</v>
      </c>
      <c r="K28" s="300">
        <f>+G28/G34</f>
        <v>0.28663882424203779</v>
      </c>
      <c r="L28" s="122"/>
      <c r="M28" s="55"/>
    </row>
    <row r="29" spans="1:13" ht="31.5" x14ac:dyDescent="0.25">
      <c r="C29" s="302" t="s">
        <v>113</v>
      </c>
      <c r="D29" s="298">
        <v>2300</v>
      </c>
      <c r="E29" s="298">
        <v>8866</v>
      </c>
      <c r="F29" s="299">
        <f>+F12</f>
        <v>2393</v>
      </c>
      <c r="G29" s="299">
        <f>+G12</f>
        <v>21863</v>
      </c>
      <c r="H29" s="300">
        <f>+D29/D34</f>
        <v>0.6655092592592593</v>
      </c>
      <c r="I29" s="300">
        <f>+E29/E34</f>
        <v>0.39399191218948587</v>
      </c>
      <c r="J29" s="300">
        <f>+F29/F34</f>
        <v>0.14407851165031008</v>
      </c>
      <c r="K29" s="300">
        <f>+G29/G34</f>
        <v>0.69700640800841651</v>
      </c>
      <c r="L29" s="122"/>
      <c r="M29" s="55"/>
    </row>
    <row r="30" spans="1:13" ht="15.75" x14ac:dyDescent="0.25">
      <c r="C30" s="301" t="s">
        <v>114</v>
      </c>
      <c r="D30" s="298">
        <v>0</v>
      </c>
      <c r="E30" s="298">
        <v>412</v>
      </c>
      <c r="F30" s="299">
        <f>+F13</f>
        <v>80</v>
      </c>
      <c r="G30" s="299">
        <f>+G13</f>
        <v>40</v>
      </c>
      <c r="H30" s="300">
        <f>+D30/D34</f>
        <v>0</v>
      </c>
      <c r="I30" s="300">
        <f>+E30/E34</f>
        <v>1.8308669955117096E-2</v>
      </c>
      <c r="J30" s="300">
        <f>+F30/F34</f>
        <v>4.8166656631946532E-3</v>
      </c>
      <c r="K30" s="300">
        <f>+G30/G34</f>
        <v>1.2752255555201326E-3</v>
      </c>
      <c r="L30" s="122"/>
      <c r="M30" s="55"/>
    </row>
    <row r="31" spans="1:13" ht="15.75" x14ac:dyDescent="0.25">
      <c r="C31" s="301" t="s">
        <v>115</v>
      </c>
      <c r="D31" s="298">
        <v>390</v>
      </c>
      <c r="E31" s="298">
        <v>169</v>
      </c>
      <c r="F31" s="299">
        <f>+F15</f>
        <v>92</v>
      </c>
      <c r="G31" s="299">
        <f>+G15</f>
        <v>170</v>
      </c>
      <c r="H31" s="300">
        <f>+D31/D34</f>
        <v>0.11284722222222222</v>
      </c>
      <c r="I31" s="300">
        <f>+E31/E34</f>
        <v>7.5101097631426923E-3</v>
      </c>
      <c r="J31" s="300">
        <f>+F31/F34</f>
        <v>5.5391655126738517E-3</v>
      </c>
      <c r="K31" s="300">
        <f>+G31/G34</f>
        <v>5.4197086109605639E-3</v>
      </c>
      <c r="L31" s="122"/>
      <c r="M31" s="55"/>
    </row>
    <row r="32" spans="1:13" ht="15.75" x14ac:dyDescent="0.25">
      <c r="C32" s="301" t="s">
        <v>116</v>
      </c>
      <c r="D32" s="298">
        <v>0</v>
      </c>
      <c r="E32" s="298">
        <v>278</v>
      </c>
      <c r="F32" s="299">
        <f>+F16</f>
        <v>968</v>
      </c>
      <c r="G32" s="299">
        <f>+G16</f>
        <v>271</v>
      </c>
      <c r="H32" s="300">
        <f>+D32/D34</f>
        <v>0</v>
      </c>
      <c r="I32" s="300">
        <f>+E32/E34</f>
        <v>1.2353908367773185E-2</v>
      </c>
      <c r="J32" s="300">
        <f>+F32/F34</f>
        <v>5.8281654524655307E-2</v>
      </c>
      <c r="K32" s="300">
        <f>+G32/G34</f>
        <v>8.6396531386488985E-3</v>
      </c>
      <c r="L32" s="122"/>
      <c r="M32" s="55"/>
    </row>
    <row r="33" spans="1:13" ht="15.75" x14ac:dyDescent="0.25">
      <c r="C33" s="296" t="s">
        <v>117</v>
      </c>
      <c r="D33" s="297">
        <v>0</v>
      </c>
      <c r="E33" s="298">
        <v>35</v>
      </c>
      <c r="F33" s="299">
        <v>0</v>
      </c>
      <c r="G33" s="299">
        <f>+G17</f>
        <v>0</v>
      </c>
      <c r="H33" s="300">
        <f>+D33/D34</f>
        <v>0</v>
      </c>
      <c r="I33" s="303">
        <f>+E33/E34</f>
        <v>1.5553481757987824E-3</v>
      </c>
      <c r="J33" s="303">
        <f>+F33/F34</f>
        <v>0</v>
      </c>
      <c r="K33" s="303">
        <f>+G33/G34</f>
        <v>0</v>
      </c>
      <c r="L33" s="122"/>
      <c r="M33" s="55"/>
    </row>
    <row r="34" spans="1:13" ht="15.75" x14ac:dyDescent="0.25">
      <c r="C34" s="304" t="s">
        <v>73</v>
      </c>
      <c r="D34" s="305">
        <f>SUM(D27:D33)</f>
        <v>3456</v>
      </c>
      <c r="E34" s="306">
        <f>SUM(E27:E33)</f>
        <v>22503</v>
      </c>
      <c r="F34" s="307">
        <f>SUM(F27:F33)</f>
        <v>16609</v>
      </c>
      <c r="G34" s="307">
        <f>SUM(G27:G33)</f>
        <v>31367</v>
      </c>
      <c r="H34" s="341">
        <f>SUM(H27:H33)</f>
        <v>1.0000000000000002</v>
      </c>
      <c r="I34" s="341">
        <f t="shared" ref="I34:J34" si="1">SUM(I27:I33)</f>
        <v>1</v>
      </c>
      <c r="J34" s="341">
        <f t="shared" si="1"/>
        <v>0.99999999999999989</v>
      </c>
      <c r="K34" s="341">
        <f t="shared" ref="K34" si="2">SUM(K27:K33)</f>
        <v>1</v>
      </c>
      <c r="L34" s="123"/>
      <c r="M34" s="123"/>
    </row>
    <row r="36" spans="1:13" ht="18.75" x14ac:dyDescent="0.3">
      <c r="D36" s="124">
        <f>SUM(D34:G34)</f>
        <v>73935</v>
      </c>
      <c r="H36" s="342">
        <f>SUM(H28:H29)</f>
        <v>0.79861111111111116</v>
      </c>
      <c r="I36" s="342">
        <f>SUM(I28:I29)</f>
        <v>0.96027196373816825</v>
      </c>
      <c r="J36" s="342">
        <f>SUM(J28:J29)</f>
        <v>0.92516105725811304</v>
      </c>
      <c r="K36" s="342">
        <f>SUM(K28:K29)</f>
        <v>0.9836452322504543</v>
      </c>
    </row>
    <row r="37" spans="1:13" ht="15.75" thickBot="1" x14ac:dyDescent="0.3">
      <c r="K37" s="130">
        <f>SUM(G28:G29)</f>
        <v>30854</v>
      </c>
    </row>
    <row r="38" spans="1:13" ht="15.75" thickBot="1" x14ac:dyDescent="0.3">
      <c r="D38" s="125">
        <f>+D34/D36</f>
        <v>4.6743761412051124E-2</v>
      </c>
      <c r="E38" s="126">
        <f>+E34/D36</f>
        <v>0.30436193954148916</v>
      </c>
      <c r="F38" s="216">
        <f>+F34/D36</f>
        <v>0.22464326773517279</v>
      </c>
      <c r="G38" s="217">
        <f>+G34/D36</f>
        <v>0.42425103131128694</v>
      </c>
      <c r="H38" s="38"/>
      <c r="K38" s="134">
        <f>+K37/G34</f>
        <v>0.9836452322504543</v>
      </c>
    </row>
    <row r="39" spans="1:13" x14ac:dyDescent="0.25">
      <c r="G39" s="38"/>
    </row>
    <row r="40" spans="1:13" x14ac:dyDescent="0.25">
      <c r="C40" s="497" t="s">
        <v>324</v>
      </c>
      <c r="D40" s="497"/>
      <c r="E40" s="497"/>
      <c r="F40" s="497"/>
      <c r="G40" s="497"/>
      <c r="H40" s="497"/>
      <c r="I40" s="497"/>
      <c r="J40" s="497"/>
    </row>
    <row r="41" spans="1:13" x14ac:dyDescent="0.25">
      <c r="C41" s="497"/>
      <c r="D41" s="497"/>
      <c r="E41" s="497"/>
      <c r="F41" s="497"/>
      <c r="G41" s="497"/>
      <c r="H41" s="497"/>
      <c r="I41" s="497"/>
      <c r="J41" s="497"/>
    </row>
    <row r="42" spans="1:13" x14ac:dyDescent="0.25">
      <c r="C42" s="497"/>
      <c r="D42" s="497"/>
      <c r="E42" s="497"/>
      <c r="F42" s="497"/>
      <c r="G42" s="497"/>
      <c r="H42" s="497"/>
      <c r="I42" s="497"/>
      <c r="J42" s="497"/>
    </row>
    <row r="43" spans="1:13" ht="15.75" thickBot="1" x14ac:dyDescent="0.3"/>
    <row r="44" spans="1:13" ht="31.5" x14ac:dyDescent="0.25">
      <c r="A44" t="s">
        <v>207</v>
      </c>
      <c r="C44" s="209" t="s">
        <v>40</v>
      </c>
      <c r="D44" s="218" t="s">
        <v>41</v>
      </c>
      <c r="E44" s="218" t="s">
        <v>42</v>
      </c>
      <c r="F44" s="219" t="s">
        <v>43</v>
      </c>
      <c r="G44" s="219" t="s">
        <v>44</v>
      </c>
    </row>
    <row r="45" spans="1:13" ht="16.5" thickBot="1" x14ac:dyDescent="0.3">
      <c r="C45" s="210" t="s">
        <v>154</v>
      </c>
      <c r="D45" s="220">
        <f>+D34</f>
        <v>3456</v>
      </c>
      <c r="E45" s="220">
        <f>+E34</f>
        <v>22503</v>
      </c>
      <c r="F45" s="221">
        <f>+F34</f>
        <v>16609</v>
      </c>
      <c r="G45" s="291">
        <f>+G34</f>
        <v>31367</v>
      </c>
    </row>
  </sheetData>
  <mergeCells count="14">
    <mergeCell ref="C2:H2"/>
    <mergeCell ref="C3:H3"/>
    <mergeCell ref="C4:H4"/>
    <mergeCell ref="C5:H5"/>
    <mergeCell ref="C25:C26"/>
    <mergeCell ref="C40:J42"/>
    <mergeCell ref="C20:J23"/>
    <mergeCell ref="M25:M26"/>
    <mergeCell ref="C6:C7"/>
    <mergeCell ref="M6:M7"/>
    <mergeCell ref="D6:G6"/>
    <mergeCell ref="H6:H7"/>
    <mergeCell ref="D25:G25"/>
    <mergeCell ref="H25:K25"/>
  </mergeCells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R58"/>
  <sheetViews>
    <sheetView topLeftCell="B1" workbookViewId="0">
      <selection activeCell="C2" sqref="C2:K2"/>
    </sheetView>
  </sheetViews>
  <sheetFormatPr baseColWidth="10" defaultRowHeight="15" x14ac:dyDescent="0.25"/>
  <cols>
    <col min="3" max="3" width="47.42578125" customWidth="1"/>
    <col min="4" max="4" width="10.7109375" customWidth="1"/>
    <col min="5" max="5" width="10" customWidth="1"/>
    <col min="6" max="6" width="13.7109375" customWidth="1"/>
    <col min="15" max="15" width="9.85546875" customWidth="1"/>
    <col min="16" max="16" width="38.85546875" customWidth="1"/>
    <col min="17" max="17" width="24" customWidth="1"/>
  </cols>
  <sheetData>
    <row r="2" spans="3:18" x14ac:dyDescent="0.25">
      <c r="C2" s="546" t="s">
        <v>66</v>
      </c>
      <c r="D2" s="546"/>
      <c r="E2" s="546"/>
      <c r="F2" s="546"/>
      <c r="G2" s="546"/>
      <c r="H2" s="546"/>
      <c r="I2" s="546"/>
      <c r="J2" s="546"/>
      <c r="K2" s="546"/>
    </row>
    <row r="3" spans="3:18" x14ac:dyDescent="0.25">
      <c r="C3" s="546" t="s">
        <v>65</v>
      </c>
      <c r="D3" s="546"/>
      <c r="E3" s="546"/>
      <c r="F3" s="546"/>
      <c r="G3" s="546"/>
      <c r="H3" s="546"/>
      <c r="I3" s="546"/>
      <c r="J3" s="546"/>
      <c r="K3" s="546"/>
    </row>
    <row r="4" spans="3:18" ht="18.75" x14ac:dyDescent="0.25">
      <c r="C4" s="519" t="s">
        <v>32</v>
      </c>
      <c r="D4" s="519"/>
      <c r="E4" s="519"/>
      <c r="F4" s="519"/>
      <c r="G4" s="519"/>
      <c r="H4" s="519"/>
      <c r="I4" s="519"/>
      <c r="J4" s="519"/>
      <c r="K4" s="519"/>
      <c r="Q4" s="38"/>
    </row>
    <row r="5" spans="3:18" ht="15.75" x14ac:dyDescent="0.25">
      <c r="C5" s="577" t="s">
        <v>71</v>
      </c>
      <c r="D5" s="577"/>
      <c r="E5" s="577"/>
      <c r="F5" s="577"/>
      <c r="G5" s="577"/>
      <c r="H5" s="577"/>
      <c r="I5" s="577"/>
      <c r="J5" s="577"/>
      <c r="K5" s="577"/>
    </row>
    <row r="6" spans="3:18" ht="6.75" customHeight="1" thickBot="1" x14ac:dyDescent="0.3">
      <c r="C6" s="8"/>
      <c r="P6" s="270"/>
      <c r="Q6" s="270"/>
    </row>
    <row r="7" spans="3:18" ht="16.5" customHeight="1" thickBot="1" x14ac:dyDescent="0.3">
      <c r="C7" s="568" t="s">
        <v>62</v>
      </c>
      <c r="D7" s="568" t="s">
        <v>69</v>
      </c>
      <c r="E7" s="572" t="s">
        <v>70</v>
      </c>
      <c r="F7" s="573"/>
      <c r="G7" s="573"/>
      <c r="H7" s="573"/>
      <c r="I7" s="574"/>
      <c r="J7" s="570" t="s">
        <v>40</v>
      </c>
      <c r="K7" s="575" t="s">
        <v>72</v>
      </c>
      <c r="P7" s="578" t="s">
        <v>62</v>
      </c>
      <c r="Q7" s="580" t="s">
        <v>72</v>
      </c>
      <c r="R7" s="271"/>
    </row>
    <row r="8" spans="3:18" ht="32.25" thickBot="1" x14ac:dyDescent="0.3">
      <c r="C8" s="569"/>
      <c r="D8" s="569"/>
      <c r="E8" s="65" t="s">
        <v>47</v>
      </c>
      <c r="F8" s="188" t="s">
        <v>253</v>
      </c>
      <c r="G8" s="68">
        <v>2022</v>
      </c>
      <c r="H8" s="68">
        <v>2023</v>
      </c>
      <c r="I8" s="68">
        <v>2024</v>
      </c>
      <c r="J8" s="571"/>
      <c r="K8" s="576"/>
      <c r="P8" s="579"/>
      <c r="Q8" s="581"/>
      <c r="R8" s="271"/>
    </row>
    <row r="9" spans="3:18" ht="11.25" customHeight="1" thickBot="1" x14ac:dyDescent="0.3">
      <c r="C9" s="71" t="s">
        <v>20</v>
      </c>
      <c r="D9" s="74"/>
      <c r="E9" s="75"/>
      <c r="F9" s="189"/>
      <c r="G9" s="75"/>
      <c r="H9" s="75"/>
      <c r="I9" s="75"/>
      <c r="J9" s="76"/>
      <c r="K9" s="76"/>
      <c r="P9" s="282" t="s">
        <v>20</v>
      </c>
      <c r="Q9" s="283"/>
      <c r="R9" s="271"/>
    </row>
    <row r="10" spans="3:18" ht="16.5" thickBot="1" x14ac:dyDescent="0.3">
      <c r="C10" s="72" t="s">
        <v>8</v>
      </c>
      <c r="D10" s="78">
        <v>3700</v>
      </c>
      <c r="E10" s="287">
        <v>208</v>
      </c>
      <c r="F10" s="284">
        <f>+'Anexo 3'!H9</f>
        <v>441</v>
      </c>
      <c r="G10" s="79" t="s">
        <v>45</v>
      </c>
      <c r="H10" s="79" t="s">
        <v>45</v>
      </c>
      <c r="I10" s="80" t="s">
        <v>45</v>
      </c>
      <c r="J10" s="78">
        <f>SUM(E10:I10)</f>
        <v>649</v>
      </c>
      <c r="K10" s="133">
        <f>+(J10/D10)</f>
        <v>0.17540540540540542</v>
      </c>
      <c r="P10" s="281" t="s">
        <v>8</v>
      </c>
      <c r="Q10" s="292">
        <f>+K10</f>
        <v>0.17540540540540542</v>
      </c>
      <c r="R10" s="271"/>
    </row>
    <row r="11" spans="3:18" ht="10.5" customHeight="1" thickBot="1" x14ac:dyDescent="0.3">
      <c r="C11" s="70" t="s">
        <v>21</v>
      </c>
      <c r="D11" s="81"/>
      <c r="E11" s="288"/>
      <c r="F11" s="285"/>
      <c r="G11" s="82"/>
      <c r="H11" s="82"/>
      <c r="I11" s="82"/>
      <c r="J11" s="83"/>
      <c r="K11" s="83"/>
      <c r="M11" s="222" t="s">
        <v>136</v>
      </c>
      <c r="P11" s="277" t="s">
        <v>21</v>
      </c>
      <c r="Q11" s="272"/>
      <c r="R11" s="271"/>
    </row>
    <row r="12" spans="3:18" ht="16.5" thickBot="1" x14ac:dyDescent="0.3">
      <c r="C12" s="73" t="s">
        <v>2</v>
      </c>
      <c r="D12" s="582">
        <v>317657</v>
      </c>
      <c r="E12" s="289"/>
      <c r="F12" s="286">
        <f>+'Anexo 3'!H11</f>
        <v>35167</v>
      </c>
      <c r="G12" s="84" t="s">
        <v>45</v>
      </c>
      <c r="H12" s="84" t="s">
        <v>45</v>
      </c>
      <c r="I12" s="85" t="s">
        <v>45</v>
      </c>
      <c r="J12" s="78">
        <f t="shared" ref="J12:J14" si="0">SUM(E12:I12)</f>
        <v>35167</v>
      </c>
      <c r="K12" s="133">
        <f>+J12/D12</f>
        <v>0.11070746119241824</v>
      </c>
      <c r="M12" s="116">
        <f>SUM(F12:F13)</f>
        <v>70589</v>
      </c>
      <c r="N12" s="130">
        <f>+M12+E13</f>
        <v>78589</v>
      </c>
      <c r="P12" s="276" t="s">
        <v>2</v>
      </c>
      <c r="Q12" s="273">
        <f>+K12</f>
        <v>0.11070746119241824</v>
      </c>
      <c r="R12" s="271"/>
    </row>
    <row r="13" spans="3:18" ht="16.5" thickBot="1" x14ac:dyDescent="0.3">
      <c r="C13" s="73" t="s">
        <v>4</v>
      </c>
      <c r="D13" s="583"/>
      <c r="E13" s="290">
        <v>8000</v>
      </c>
      <c r="F13" s="286">
        <f>+'Anexo 3'!H12</f>
        <v>35422</v>
      </c>
      <c r="G13" s="84" t="s">
        <v>45</v>
      </c>
      <c r="H13" s="84" t="s">
        <v>45</v>
      </c>
      <c r="I13" s="85" t="s">
        <v>45</v>
      </c>
      <c r="J13" s="78">
        <f t="shared" si="0"/>
        <v>43422</v>
      </c>
      <c r="K13" s="133">
        <f>+J13/D12</f>
        <v>0.13669461085384549</v>
      </c>
      <c r="M13" s="134"/>
      <c r="P13" s="276" t="s">
        <v>4</v>
      </c>
      <c r="Q13" s="273">
        <f>+K13</f>
        <v>0.13669461085384549</v>
      </c>
      <c r="R13" s="271"/>
    </row>
    <row r="14" spans="3:18" ht="16.5" thickBot="1" x14ac:dyDescent="0.3">
      <c r="C14" s="73" t="s">
        <v>3</v>
      </c>
      <c r="D14" s="86">
        <v>16800</v>
      </c>
      <c r="E14" s="290" t="s">
        <v>45</v>
      </c>
      <c r="F14" s="286">
        <f>+'Anexo 3'!H13</f>
        <v>532</v>
      </c>
      <c r="G14" s="84" t="s">
        <v>45</v>
      </c>
      <c r="H14" s="84" t="s">
        <v>45</v>
      </c>
      <c r="I14" s="85" t="s">
        <v>45</v>
      </c>
      <c r="J14" s="78">
        <f t="shared" si="0"/>
        <v>532</v>
      </c>
      <c r="K14" s="133">
        <f>+J14/D14</f>
        <v>3.1666666666666669E-2</v>
      </c>
      <c r="P14" s="276" t="s">
        <v>3</v>
      </c>
      <c r="Q14" s="273">
        <f>+K14</f>
        <v>3.1666666666666669E-2</v>
      </c>
      <c r="R14" s="271"/>
    </row>
    <row r="15" spans="3:18" ht="12" customHeight="1" thickBot="1" x14ac:dyDescent="0.3">
      <c r="C15" s="70" t="s">
        <v>24</v>
      </c>
      <c r="D15" s="81"/>
      <c r="E15" s="288"/>
      <c r="F15" s="285"/>
      <c r="G15" s="82"/>
      <c r="H15" s="82"/>
      <c r="I15" s="82"/>
      <c r="J15" s="83"/>
      <c r="K15" s="83"/>
      <c r="M15" s="223" t="s">
        <v>135</v>
      </c>
      <c r="P15" s="277" t="s">
        <v>24</v>
      </c>
      <c r="Q15" s="272"/>
      <c r="R15" s="271"/>
    </row>
    <row r="16" spans="3:18" ht="16.5" thickBot="1" x14ac:dyDescent="0.3">
      <c r="C16" s="73" t="s">
        <v>46</v>
      </c>
      <c r="D16" s="582">
        <v>8606</v>
      </c>
      <c r="E16" s="290">
        <v>440</v>
      </c>
      <c r="F16" s="286">
        <f>+'Anexo 3'!H15</f>
        <v>821</v>
      </c>
      <c r="G16" s="84" t="s">
        <v>45</v>
      </c>
      <c r="H16" s="84" t="s">
        <v>45</v>
      </c>
      <c r="I16" s="85" t="s">
        <v>45</v>
      </c>
      <c r="J16" s="78">
        <f t="shared" ref="J16:J18" si="1">SUM(E16:I16)</f>
        <v>1261</v>
      </c>
      <c r="K16" s="133">
        <f>+J16/D16</f>
        <v>0.14652567975830816</v>
      </c>
      <c r="M16" s="343">
        <f>SUM(F16:F18)</f>
        <v>2373</v>
      </c>
      <c r="N16" s="130">
        <f>+M16+E16</f>
        <v>2813</v>
      </c>
      <c r="P16" s="276" t="s">
        <v>46</v>
      </c>
      <c r="Q16" s="273">
        <f>+K16</f>
        <v>0.14652567975830816</v>
      </c>
      <c r="R16" s="271"/>
    </row>
    <row r="17" spans="3:18" ht="16.5" thickBot="1" x14ac:dyDescent="0.3">
      <c r="C17" s="73" t="s">
        <v>16</v>
      </c>
      <c r="D17" s="584"/>
      <c r="E17" s="290" t="s">
        <v>45</v>
      </c>
      <c r="F17" s="286">
        <f>+'Anexo 3'!H16</f>
        <v>1517</v>
      </c>
      <c r="G17" s="84" t="s">
        <v>45</v>
      </c>
      <c r="H17" s="84" t="s">
        <v>45</v>
      </c>
      <c r="I17" s="85" t="s">
        <v>45</v>
      </c>
      <c r="J17" s="78">
        <f t="shared" si="1"/>
        <v>1517</v>
      </c>
      <c r="K17" s="133">
        <f>+J17/D16</f>
        <v>0.17627236811526842</v>
      </c>
      <c r="O17" s="279"/>
      <c r="P17" s="278" t="s">
        <v>16</v>
      </c>
      <c r="Q17" s="273">
        <f>+K17</f>
        <v>0.17627236811526842</v>
      </c>
      <c r="R17" s="271"/>
    </row>
    <row r="18" spans="3:18" ht="16.5" thickBot="1" x14ac:dyDescent="0.3">
      <c r="C18" s="73" t="s">
        <v>17</v>
      </c>
      <c r="D18" s="583"/>
      <c r="E18" s="290" t="s">
        <v>45</v>
      </c>
      <c r="F18" s="286">
        <f>+'Anexo 3'!H17</f>
        <v>35</v>
      </c>
      <c r="G18" s="84" t="s">
        <v>45</v>
      </c>
      <c r="H18" s="84" t="s">
        <v>45</v>
      </c>
      <c r="I18" s="85" t="s">
        <v>45</v>
      </c>
      <c r="J18" s="78">
        <f t="shared" si="1"/>
        <v>35</v>
      </c>
      <c r="K18" s="87">
        <f>+J18/D16</f>
        <v>4.066930048803161E-3</v>
      </c>
      <c r="P18" s="280" t="s">
        <v>17</v>
      </c>
      <c r="Q18" s="274">
        <f>+K18</f>
        <v>4.066930048803161E-3</v>
      </c>
      <c r="R18" s="271"/>
    </row>
    <row r="19" spans="3:18" ht="16.5" thickBot="1" x14ac:dyDescent="0.3">
      <c r="C19" s="64" t="s">
        <v>40</v>
      </c>
      <c r="D19" s="66">
        <v>346763</v>
      </c>
      <c r="E19" s="63">
        <v>8648</v>
      </c>
      <c r="F19" s="190">
        <f>SUM(F10:F18)</f>
        <v>73935</v>
      </c>
      <c r="G19" s="67" t="s">
        <v>67</v>
      </c>
      <c r="H19" s="67" t="s">
        <v>68</v>
      </c>
      <c r="I19" s="67" t="s">
        <v>68</v>
      </c>
      <c r="J19" s="66">
        <f>SUM(J10:J18)</f>
        <v>82583</v>
      </c>
      <c r="K19" s="77">
        <f>+J19/D19</f>
        <v>0.23815401297139546</v>
      </c>
      <c r="Q19" s="275"/>
    </row>
    <row r="20" spans="3:18" x14ac:dyDescent="0.25">
      <c r="C20" s="11" t="s">
        <v>152</v>
      </c>
      <c r="E20" s="116"/>
    </row>
    <row r="21" spans="3:18" x14ac:dyDescent="0.25">
      <c r="C21" s="94"/>
      <c r="E21" s="134"/>
    </row>
    <row r="22" spans="3:18" x14ac:dyDescent="0.25">
      <c r="C22" s="13"/>
    </row>
    <row r="23" spans="3:18" ht="15.75" thickBot="1" x14ac:dyDescent="0.3">
      <c r="C23" s="13"/>
    </row>
    <row r="24" spans="3:18" ht="15" customHeight="1" x14ac:dyDescent="0.25">
      <c r="C24" s="562" t="s">
        <v>62</v>
      </c>
      <c r="D24" s="564" t="s">
        <v>72</v>
      </c>
      <c r="E24" s="566" t="s">
        <v>132</v>
      </c>
    </row>
    <row r="25" spans="3:18" ht="15" customHeight="1" x14ac:dyDescent="0.25">
      <c r="C25" s="563"/>
      <c r="D25" s="565"/>
      <c r="E25" s="567"/>
    </row>
    <row r="26" spans="3:18" ht="15.75" x14ac:dyDescent="0.25">
      <c r="C26" s="180" t="s">
        <v>133</v>
      </c>
      <c r="D26" s="93">
        <f>+J10/E26</f>
        <v>0.92714285714285716</v>
      </c>
      <c r="E26" s="185">
        <v>700</v>
      </c>
    </row>
    <row r="27" spans="3:18" x14ac:dyDescent="0.25">
      <c r="C27" s="181" t="s">
        <v>24</v>
      </c>
      <c r="D27" s="93">
        <f>+N16/E27</f>
        <v>1.4381390593047034</v>
      </c>
      <c r="E27" s="185">
        <v>1956</v>
      </c>
    </row>
    <row r="28" spans="3:18" ht="31.5" x14ac:dyDescent="0.25">
      <c r="C28" s="183" t="s">
        <v>134</v>
      </c>
      <c r="D28" s="93">
        <f>+N12/E28</f>
        <v>1.066336499321574</v>
      </c>
      <c r="E28" s="185">
        <v>73700</v>
      </c>
    </row>
    <row r="29" spans="3:18" ht="16.5" thickBot="1" x14ac:dyDescent="0.3">
      <c r="C29" s="184" t="s">
        <v>3</v>
      </c>
      <c r="D29" s="182">
        <f>+F14/E29</f>
        <v>0.88666666666666671</v>
      </c>
      <c r="E29" s="186">
        <v>600</v>
      </c>
    </row>
    <row r="30" spans="3:18" ht="15.75" x14ac:dyDescent="0.25">
      <c r="C30" s="177"/>
      <c r="D30" s="178"/>
      <c r="E30" s="178"/>
    </row>
    <row r="31" spans="3:18" ht="15.75" x14ac:dyDescent="0.25">
      <c r="C31" s="177" t="s">
        <v>137</v>
      </c>
      <c r="D31" s="185">
        <f>SUM(F12:F13)</f>
        <v>70589</v>
      </c>
      <c r="E31" s="178"/>
    </row>
    <row r="32" spans="3:18" ht="15.75" x14ac:dyDescent="0.25">
      <c r="C32" s="177" t="s">
        <v>138</v>
      </c>
      <c r="D32" s="185">
        <f>SUM(F16:F18)</f>
        <v>2373</v>
      </c>
      <c r="E32" s="179"/>
    </row>
    <row r="33" spans="3:6" ht="15.75" x14ac:dyDescent="0.25">
      <c r="C33" s="177" t="s">
        <v>139</v>
      </c>
      <c r="D33" s="185">
        <f>+F10</f>
        <v>441</v>
      </c>
    </row>
    <row r="34" spans="3:6" ht="15.75" x14ac:dyDescent="0.25">
      <c r="C34" s="177" t="s">
        <v>3</v>
      </c>
      <c r="D34" s="185">
        <f>+F14</f>
        <v>532</v>
      </c>
    </row>
    <row r="35" spans="3:6" x14ac:dyDescent="0.25">
      <c r="D35" s="187">
        <f>SUM(D31:D34)</f>
        <v>73935</v>
      </c>
    </row>
    <row r="37" spans="3:6" ht="15.75" thickBot="1" x14ac:dyDescent="0.3"/>
    <row r="38" spans="3:6" ht="15" customHeight="1" x14ac:dyDescent="0.25">
      <c r="C38" s="562" t="s">
        <v>62</v>
      </c>
      <c r="D38" s="564" t="s">
        <v>72</v>
      </c>
      <c r="E38" s="566" t="s">
        <v>132</v>
      </c>
    </row>
    <row r="39" spans="3:6" ht="15" customHeight="1" x14ac:dyDescent="0.25">
      <c r="C39" s="563"/>
      <c r="D39" s="565"/>
      <c r="E39" s="567"/>
    </row>
    <row r="40" spans="3:6" ht="15.75" x14ac:dyDescent="0.25">
      <c r="C40" s="180" t="s">
        <v>133</v>
      </c>
      <c r="D40" s="93">
        <f>+D33/E40</f>
        <v>0.63</v>
      </c>
      <c r="E40" s="185">
        <v>700</v>
      </c>
    </row>
    <row r="41" spans="3:6" x14ac:dyDescent="0.25">
      <c r="C41" s="181" t="s">
        <v>24</v>
      </c>
      <c r="D41" s="93">
        <f>+D32/E41</f>
        <v>1.2131901840490797</v>
      </c>
      <c r="E41" s="185">
        <v>1956</v>
      </c>
    </row>
    <row r="42" spans="3:6" ht="31.5" x14ac:dyDescent="0.25">
      <c r="C42" s="183" t="s">
        <v>134</v>
      </c>
      <c r="D42" s="93">
        <f>+D31/E42</f>
        <v>0.95778833107191319</v>
      </c>
      <c r="E42" s="185">
        <v>73700</v>
      </c>
    </row>
    <row r="43" spans="3:6" ht="16.5" thickBot="1" x14ac:dyDescent="0.3">
      <c r="C43" s="184" t="s">
        <v>3</v>
      </c>
      <c r="D43" s="182">
        <f>+D34/E43</f>
        <v>0.88666666666666671</v>
      </c>
      <c r="E43" s="186">
        <v>600</v>
      </c>
    </row>
    <row r="46" spans="3:6" ht="15" customHeight="1" x14ac:dyDescent="0.25">
      <c r="C46" s="585" t="s">
        <v>34</v>
      </c>
      <c r="D46" s="565" t="s">
        <v>307</v>
      </c>
      <c r="E46" s="565" t="s">
        <v>132</v>
      </c>
      <c r="F46" s="565" t="s">
        <v>308</v>
      </c>
    </row>
    <row r="47" spans="3:6" ht="14.25" customHeight="1" x14ac:dyDescent="0.25">
      <c r="C47" s="586"/>
      <c r="D47" s="565"/>
      <c r="E47" s="565"/>
      <c r="F47" s="565"/>
    </row>
    <row r="48" spans="3:6" ht="15.75" x14ac:dyDescent="0.25">
      <c r="C48" s="449" t="s">
        <v>20</v>
      </c>
      <c r="D48" s="450"/>
      <c r="E48" s="454"/>
      <c r="F48" s="453"/>
    </row>
    <row r="49" spans="3:6" ht="15.75" x14ac:dyDescent="0.25">
      <c r="C49" s="296" t="s">
        <v>8</v>
      </c>
      <c r="D49" s="457">
        <v>441</v>
      </c>
      <c r="E49" s="455">
        <v>700</v>
      </c>
      <c r="F49" s="458">
        <f>+D49/E49</f>
        <v>0.63</v>
      </c>
    </row>
    <row r="50" spans="3:6" ht="15.75" x14ac:dyDescent="0.25">
      <c r="C50" s="451" t="s">
        <v>21</v>
      </c>
      <c r="D50" s="452"/>
      <c r="E50" s="454"/>
      <c r="F50" s="459"/>
    </row>
    <row r="51" spans="3:6" ht="15.75" x14ac:dyDescent="0.25">
      <c r="C51" s="301" t="s">
        <v>2</v>
      </c>
      <c r="D51" s="457">
        <f>+F12</f>
        <v>35167</v>
      </c>
      <c r="E51" s="587">
        <v>73700</v>
      </c>
      <c r="F51" s="590">
        <f>+(D51+D52)/E51</f>
        <v>0.95778833107191319</v>
      </c>
    </row>
    <row r="52" spans="3:6" ht="15.75" x14ac:dyDescent="0.25">
      <c r="C52" s="301" t="s">
        <v>4</v>
      </c>
      <c r="D52" s="457">
        <f>+F13</f>
        <v>35422</v>
      </c>
      <c r="E52" s="589"/>
      <c r="F52" s="591"/>
    </row>
    <row r="53" spans="3:6" ht="15.75" x14ac:dyDescent="0.25">
      <c r="C53" s="301" t="s">
        <v>3</v>
      </c>
      <c r="D53" s="457">
        <f>+F14</f>
        <v>532</v>
      </c>
      <c r="E53" s="456">
        <v>600</v>
      </c>
      <c r="F53" s="458">
        <f>+D53/E53</f>
        <v>0.88666666666666671</v>
      </c>
    </row>
    <row r="54" spans="3:6" ht="15.75" x14ac:dyDescent="0.25">
      <c r="C54" s="451" t="s">
        <v>24</v>
      </c>
      <c r="D54" s="452"/>
      <c r="E54" s="454"/>
      <c r="F54" s="459"/>
    </row>
    <row r="55" spans="3:6" ht="15.75" x14ac:dyDescent="0.25">
      <c r="C55" s="301" t="s">
        <v>46</v>
      </c>
      <c r="D55" s="457">
        <f>+F16</f>
        <v>821</v>
      </c>
      <c r="E55" s="587">
        <v>1956</v>
      </c>
      <c r="F55" s="590">
        <f>+(D55+D56+D57)/E55</f>
        <v>1.2131901840490797</v>
      </c>
    </row>
    <row r="56" spans="3:6" ht="15.75" x14ac:dyDescent="0.25">
      <c r="C56" s="301" t="s">
        <v>16</v>
      </c>
      <c r="D56" s="457">
        <f>+F17</f>
        <v>1517</v>
      </c>
      <c r="E56" s="588"/>
      <c r="F56" s="592"/>
    </row>
    <row r="57" spans="3:6" ht="15.75" x14ac:dyDescent="0.25">
      <c r="C57" s="301" t="s">
        <v>17</v>
      </c>
      <c r="D57" s="457">
        <f>+F18</f>
        <v>35</v>
      </c>
      <c r="E57" s="589"/>
      <c r="F57" s="591"/>
    </row>
    <row r="58" spans="3:6" x14ac:dyDescent="0.25">
      <c r="D58" s="130">
        <f>SUM(D49:D57)</f>
        <v>73935</v>
      </c>
    </row>
  </sheetData>
  <mergeCells count="27">
    <mergeCell ref="C46:C47"/>
    <mergeCell ref="D46:D47"/>
    <mergeCell ref="F46:F47"/>
    <mergeCell ref="E46:E47"/>
    <mergeCell ref="E55:E57"/>
    <mergeCell ref="E51:E52"/>
    <mergeCell ref="F51:F52"/>
    <mergeCell ref="F55:F57"/>
    <mergeCell ref="P7:P8"/>
    <mergeCell ref="Q7:Q8"/>
    <mergeCell ref="D24:D25"/>
    <mergeCell ref="C24:C25"/>
    <mergeCell ref="C3:K3"/>
    <mergeCell ref="D12:D13"/>
    <mergeCell ref="D16:D18"/>
    <mergeCell ref="E24:E25"/>
    <mergeCell ref="C38:C39"/>
    <mergeCell ref="D38:D39"/>
    <mergeCell ref="E38:E39"/>
    <mergeCell ref="C2:K2"/>
    <mergeCell ref="D7:D8"/>
    <mergeCell ref="J7:J8"/>
    <mergeCell ref="C7:C8"/>
    <mergeCell ref="E7:I7"/>
    <mergeCell ref="K7:K8"/>
    <mergeCell ref="C5:K5"/>
    <mergeCell ref="C4:K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landscape" r:id="rId1"/>
  <ignoredErrors>
    <ignoredError sqref="K13 D42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T69"/>
  <sheetViews>
    <sheetView zoomScale="90" zoomScaleNormal="90" workbookViewId="0">
      <selection activeCell="F13" sqref="F13"/>
    </sheetView>
  </sheetViews>
  <sheetFormatPr baseColWidth="10" defaultColWidth="11.28515625" defaultRowHeight="15" x14ac:dyDescent="0.25"/>
  <cols>
    <col min="2" max="2" width="29.85546875" customWidth="1"/>
    <col min="8" max="11" width="11.85546875" customWidth="1"/>
    <col min="18" max="18" width="29.7109375" customWidth="1"/>
  </cols>
  <sheetData>
    <row r="4" spans="2:21" ht="16.5" thickBot="1" x14ac:dyDescent="0.3">
      <c r="B4" s="57" t="s">
        <v>160</v>
      </c>
    </row>
    <row r="5" spans="2:21" ht="29.25" customHeight="1" thickBot="1" x14ac:dyDescent="0.3">
      <c r="B5" s="500" t="s">
        <v>108</v>
      </c>
      <c r="C5" s="593" t="s">
        <v>147</v>
      </c>
      <c r="D5" s="594"/>
      <c r="E5" s="595"/>
      <c r="F5" s="593" t="s">
        <v>146</v>
      </c>
      <c r="G5" s="594"/>
      <c r="H5" s="595"/>
      <c r="I5" s="593" t="s">
        <v>251</v>
      </c>
      <c r="J5" s="594"/>
      <c r="K5" s="595"/>
      <c r="L5" s="593" t="s">
        <v>252</v>
      </c>
      <c r="M5" s="594"/>
      <c r="N5" s="595"/>
      <c r="R5" s="500" t="s">
        <v>108</v>
      </c>
      <c r="S5" s="509" t="s">
        <v>162</v>
      </c>
      <c r="T5" s="510"/>
      <c r="U5" s="511"/>
    </row>
    <row r="6" spans="2:21" ht="15.75" thickBot="1" x14ac:dyDescent="0.3">
      <c r="B6" s="489"/>
      <c r="C6" s="170" t="s">
        <v>84</v>
      </c>
      <c r="D6" s="170" t="s">
        <v>85</v>
      </c>
      <c r="E6" s="18" t="s">
        <v>24</v>
      </c>
      <c r="F6" s="170" t="s">
        <v>84</v>
      </c>
      <c r="G6" s="170" t="s">
        <v>85</v>
      </c>
      <c r="H6" s="18" t="s">
        <v>24</v>
      </c>
      <c r="I6" s="170" t="s">
        <v>84</v>
      </c>
      <c r="J6" s="170" t="s">
        <v>85</v>
      </c>
      <c r="K6" s="18" t="s">
        <v>24</v>
      </c>
      <c r="L6" s="170" t="s">
        <v>84</v>
      </c>
      <c r="M6" s="170" t="s">
        <v>85</v>
      </c>
      <c r="N6" s="18" t="s">
        <v>24</v>
      </c>
      <c r="R6" s="506"/>
      <c r="S6" s="192" t="s">
        <v>84</v>
      </c>
      <c r="T6" s="192" t="s">
        <v>85</v>
      </c>
      <c r="U6" s="36" t="s">
        <v>24</v>
      </c>
    </row>
    <row r="7" spans="2:21" ht="15.75" thickBot="1" x14ac:dyDescent="0.3">
      <c r="B7" s="117" t="s">
        <v>88</v>
      </c>
      <c r="C7" s="388">
        <v>46</v>
      </c>
      <c r="D7" s="389">
        <v>1147</v>
      </c>
      <c r="E7" s="390">
        <v>17</v>
      </c>
      <c r="F7" s="388">
        <v>31</v>
      </c>
      <c r="G7" s="389">
        <v>786</v>
      </c>
      <c r="H7" s="391">
        <v>32</v>
      </c>
      <c r="I7" s="392">
        <v>0</v>
      </c>
      <c r="J7" s="337">
        <v>550</v>
      </c>
      <c r="K7" s="393">
        <v>35</v>
      </c>
      <c r="L7" s="394">
        <f>+C7+F7+I7</f>
        <v>77</v>
      </c>
      <c r="M7" s="395">
        <f>+D7+G7+J7</f>
        <v>2483</v>
      </c>
      <c r="N7" s="396">
        <f>+E7+H7+K7</f>
        <v>84</v>
      </c>
      <c r="R7" s="117" t="s">
        <v>88</v>
      </c>
      <c r="S7" s="142">
        <f>+L7</f>
        <v>77</v>
      </c>
      <c r="T7" s="142">
        <f t="shared" ref="T7:U7" si="0">+M7</f>
        <v>2483</v>
      </c>
      <c r="U7" s="142">
        <f t="shared" si="0"/>
        <v>84</v>
      </c>
    </row>
    <row r="8" spans="2:21" ht="15.75" thickBot="1" x14ac:dyDescent="0.3">
      <c r="B8" s="117" t="s">
        <v>89</v>
      </c>
      <c r="C8" s="371">
        <v>0</v>
      </c>
      <c r="D8" s="369">
        <v>808</v>
      </c>
      <c r="E8" s="372">
        <v>39</v>
      </c>
      <c r="F8" s="371">
        <v>0</v>
      </c>
      <c r="G8" s="369">
        <v>676</v>
      </c>
      <c r="H8" s="376">
        <v>60</v>
      </c>
      <c r="I8" s="378">
        <v>0</v>
      </c>
      <c r="J8" s="338">
        <v>766</v>
      </c>
      <c r="K8" s="379">
        <v>50</v>
      </c>
      <c r="L8" s="383">
        <f t="shared" ref="L8:L24" si="1">+C8+F8+I8</f>
        <v>0</v>
      </c>
      <c r="M8" s="370">
        <f t="shared" ref="M8:M24" si="2">+D8+G8+J8</f>
        <v>2250</v>
      </c>
      <c r="N8" s="384">
        <f t="shared" ref="N8:N24" si="3">+E8+H8+K8</f>
        <v>149</v>
      </c>
      <c r="R8" s="117" t="s">
        <v>89</v>
      </c>
      <c r="S8" s="142">
        <f t="shared" ref="S8:S24" si="4">+L8</f>
        <v>0</v>
      </c>
      <c r="T8" s="142">
        <f t="shared" ref="T8:T24" si="5">+M8</f>
        <v>2250</v>
      </c>
      <c r="U8" s="142">
        <f t="shared" ref="U8:U24" si="6">+N8</f>
        <v>149</v>
      </c>
    </row>
    <row r="9" spans="2:21" ht="15.75" thickBot="1" x14ac:dyDescent="0.3">
      <c r="B9" s="117" t="s">
        <v>90</v>
      </c>
      <c r="C9" s="371">
        <v>1</v>
      </c>
      <c r="D9" s="369">
        <v>3449</v>
      </c>
      <c r="E9" s="372">
        <v>58</v>
      </c>
      <c r="F9" s="371">
        <v>0</v>
      </c>
      <c r="G9" s="369">
        <v>618</v>
      </c>
      <c r="H9" s="376">
        <v>82</v>
      </c>
      <c r="I9" s="378">
        <v>0</v>
      </c>
      <c r="J9" s="338">
        <v>690</v>
      </c>
      <c r="K9" s="379">
        <v>45</v>
      </c>
      <c r="L9" s="383">
        <f t="shared" si="1"/>
        <v>1</v>
      </c>
      <c r="M9" s="370">
        <f t="shared" si="2"/>
        <v>4757</v>
      </c>
      <c r="N9" s="384">
        <f t="shared" si="3"/>
        <v>185</v>
      </c>
      <c r="R9" s="117" t="s">
        <v>90</v>
      </c>
      <c r="S9" s="142">
        <f t="shared" si="4"/>
        <v>1</v>
      </c>
      <c r="T9" s="142">
        <f t="shared" si="5"/>
        <v>4757</v>
      </c>
      <c r="U9" s="142">
        <f t="shared" si="6"/>
        <v>185</v>
      </c>
    </row>
    <row r="10" spans="2:21" ht="15.75" thickBot="1" x14ac:dyDescent="0.3">
      <c r="B10" s="117" t="s">
        <v>91</v>
      </c>
      <c r="C10" s="371">
        <v>23</v>
      </c>
      <c r="D10" s="369">
        <v>3675</v>
      </c>
      <c r="E10" s="372">
        <v>150</v>
      </c>
      <c r="F10" s="371">
        <v>0</v>
      </c>
      <c r="G10" s="369">
        <v>672</v>
      </c>
      <c r="H10" s="376">
        <v>122</v>
      </c>
      <c r="I10" s="378">
        <v>0</v>
      </c>
      <c r="J10" s="338">
        <v>5095</v>
      </c>
      <c r="K10" s="379">
        <v>32</v>
      </c>
      <c r="L10" s="383">
        <f t="shared" si="1"/>
        <v>23</v>
      </c>
      <c r="M10" s="370">
        <f t="shared" si="2"/>
        <v>9442</v>
      </c>
      <c r="N10" s="384">
        <f t="shared" si="3"/>
        <v>304</v>
      </c>
      <c r="R10" s="117" t="s">
        <v>91</v>
      </c>
      <c r="S10" s="142">
        <f t="shared" si="4"/>
        <v>23</v>
      </c>
      <c r="T10" s="142">
        <f t="shared" si="5"/>
        <v>9442</v>
      </c>
      <c r="U10" s="142">
        <f t="shared" si="6"/>
        <v>304</v>
      </c>
    </row>
    <row r="11" spans="2:21" ht="15.75" thickBot="1" x14ac:dyDescent="0.3">
      <c r="B11" s="117" t="s">
        <v>92</v>
      </c>
      <c r="C11" s="371">
        <v>27</v>
      </c>
      <c r="D11" s="369">
        <v>1901</v>
      </c>
      <c r="E11" s="372">
        <v>38</v>
      </c>
      <c r="F11" s="371">
        <v>0</v>
      </c>
      <c r="G11" s="369">
        <v>476</v>
      </c>
      <c r="H11" s="376">
        <v>115</v>
      </c>
      <c r="I11" s="378">
        <v>0</v>
      </c>
      <c r="J11" s="338">
        <v>1002</v>
      </c>
      <c r="K11" s="379">
        <v>0</v>
      </c>
      <c r="L11" s="383">
        <f t="shared" si="1"/>
        <v>27</v>
      </c>
      <c r="M11" s="370">
        <f t="shared" si="2"/>
        <v>3379</v>
      </c>
      <c r="N11" s="384">
        <f t="shared" si="3"/>
        <v>153</v>
      </c>
      <c r="R11" s="117" t="s">
        <v>92</v>
      </c>
      <c r="S11" s="142">
        <f t="shared" si="4"/>
        <v>27</v>
      </c>
      <c r="T11" s="142">
        <f t="shared" si="5"/>
        <v>3379</v>
      </c>
      <c r="U11" s="142">
        <f t="shared" si="6"/>
        <v>153</v>
      </c>
    </row>
    <row r="12" spans="2:21" ht="15.75" thickBot="1" x14ac:dyDescent="0.3">
      <c r="B12" s="117" t="s">
        <v>93</v>
      </c>
      <c r="C12" s="371">
        <v>3</v>
      </c>
      <c r="D12" s="369">
        <v>602</v>
      </c>
      <c r="E12" s="372">
        <v>20</v>
      </c>
      <c r="F12" s="371">
        <v>9</v>
      </c>
      <c r="G12" s="369">
        <v>1561</v>
      </c>
      <c r="H12" s="376">
        <v>52</v>
      </c>
      <c r="I12" s="378">
        <v>0</v>
      </c>
      <c r="J12" s="338">
        <v>2063</v>
      </c>
      <c r="K12" s="379">
        <v>16</v>
      </c>
      <c r="L12" s="383">
        <f t="shared" si="1"/>
        <v>12</v>
      </c>
      <c r="M12" s="370">
        <f t="shared" si="2"/>
        <v>4226</v>
      </c>
      <c r="N12" s="384">
        <f t="shared" si="3"/>
        <v>88</v>
      </c>
      <c r="R12" s="117" t="s">
        <v>93</v>
      </c>
      <c r="S12" s="142">
        <f t="shared" si="4"/>
        <v>12</v>
      </c>
      <c r="T12" s="142">
        <f t="shared" si="5"/>
        <v>4226</v>
      </c>
      <c r="U12" s="142">
        <f t="shared" si="6"/>
        <v>88</v>
      </c>
    </row>
    <row r="13" spans="2:21" ht="15.75" thickBot="1" x14ac:dyDescent="0.3">
      <c r="B13" s="117" t="s">
        <v>94</v>
      </c>
      <c r="C13" s="371">
        <v>16</v>
      </c>
      <c r="D13" s="369">
        <v>818</v>
      </c>
      <c r="E13" s="372">
        <v>73</v>
      </c>
      <c r="F13" s="371">
        <v>19</v>
      </c>
      <c r="G13" s="369">
        <v>1101</v>
      </c>
      <c r="H13" s="376">
        <v>67</v>
      </c>
      <c r="I13" s="378">
        <v>0</v>
      </c>
      <c r="J13" s="338">
        <v>748</v>
      </c>
      <c r="K13" s="379">
        <v>0</v>
      </c>
      <c r="L13" s="383">
        <f t="shared" si="1"/>
        <v>35</v>
      </c>
      <c r="M13" s="370">
        <f t="shared" si="2"/>
        <v>2667</v>
      </c>
      <c r="N13" s="384">
        <f t="shared" si="3"/>
        <v>140</v>
      </c>
      <c r="R13" s="117" t="s">
        <v>94</v>
      </c>
      <c r="S13" s="142">
        <f t="shared" si="4"/>
        <v>35</v>
      </c>
      <c r="T13" s="142">
        <f t="shared" si="5"/>
        <v>2667</v>
      </c>
      <c r="U13" s="142">
        <f t="shared" si="6"/>
        <v>140</v>
      </c>
    </row>
    <row r="14" spans="2:21" ht="15.75" thickBot="1" x14ac:dyDescent="0.3">
      <c r="B14" s="117" t="s">
        <v>95</v>
      </c>
      <c r="C14" s="371">
        <v>23</v>
      </c>
      <c r="D14" s="369">
        <v>1188</v>
      </c>
      <c r="E14" s="372">
        <v>64</v>
      </c>
      <c r="F14" s="371">
        <v>0</v>
      </c>
      <c r="G14" s="369">
        <v>992</v>
      </c>
      <c r="H14" s="376">
        <v>38</v>
      </c>
      <c r="I14" s="378">
        <v>0</v>
      </c>
      <c r="J14" s="338">
        <v>2467</v>
      </c>
      <c r="K14" s="379">
        <v>0</v>
      </c>
      <c r="L14" s="383">
        <f t="shared" si="1"/>
        <v>23</v>
      </c>
      <c r="M14" s="370">
        <f t="shared" si="2"/>
        <v>4647</v>
      </c>
      <c r="N14" s="384">
        <f t="shared" si="3"/>
        <v>102</v>
      </c>
      <c r="R14" s="117" t="s">
        <v>95</v>
      </c>
      <c r="S14" s="142">
        <f t="shared" si="4"/>
        <v>23</v>
      </c>
      <c r="T14" s="142">
        <f t="shared" si="5"/>
        <v>4647</v>
      </c>
      <c r="U14" s="142">
        <f t="shared" si="6"/>
        <v>102</v>
      </c>
    </row>
    <row r="15" spans="2:21" ht="15.75" thickBot="1" x14ac:dyDescent="0.3">
      <c r="B15" s="117" t="s">
        <v>96</v>
      </c>
      <c r="C15" s="371">
        <v>6</v>
      </c>
      <c r="D15" s="369">
        <v>501</v>
      </c>
      <c r="E15" s="372">
        <v>6</v>
      </c>
      <c r="F15" s="371">
        <v>0</v>
      </c>
      <c r="G15" s="369">
        <v>987</v>
      </c>
      <c r="H15" s="376">
        <v>17</v>
      </c>
      <c r="I15" s="378">
        <v>0</v>
      </c>
      <c r="J15" s="338">
        <v>468</v>
      </c>
      <c r="K15" s="379">
        <v>0</v>
      </c>
      <c r="L15" s="383">
        <f t="shared" si="1"/>
        <v>6</v>
      </c>
      <c r="M15" s="370">
        <f t="shared" si="2"/>
        <v>1956</v>
      </c>
      <c r="N15" s="384">
        <f t="shared" si="3"/>
        <v>23</v>
      </c>
      <c r="R15" s="117" t="s">
        <v>96</v>
      </c>
      <c r="S15" s="142">
        <f t="shared" si="4"/>
        <v>6</v>
      </c>
      <c r="T15" s="142">
        <f t="shared" si="5"/>
        <v>1956</v>
      </c>
      <c r="U15" s="142">
        <f t="shared" si="6"/>
        <v>23</v>
      </c>
    </row>
    <row r="16" spans="2:21" ht="15.75" thickBot="1" x14ac:dyDescent="0.3">
      <c r="B16" s="117" t="s">
        <v>97</v>
      </c>
      <c r="C16" s="371">
        <v>39</v>
      </c>
      <c r="D16" s="369">
        <v>1562</v>
      </c>
      <c r="E16" s="372">
        <v>68</v>
      </c>
      <c r="F16" s="371">
        <v>0</v>
      </c>
      <c r="G16" s="369">
        <v>766</v>
      </c>
      <c r="H16" s="376">
        <v>128</v>
      </c>
      <c r="I16" s="378">
        <v>16</v>
      </c>
      <c r="J16" s="338">
        <v>5783</v>
      </c>
      <c r="K16" s="379">
        <v>65</v>
      </c>
      <c r="L16" s="383">
        <f t="shared" si="1"/>
        <v>55</v>
      </c>
      <c r="M16" s="370">
        <f t="shared" si="2"/>
        <v>8111</v>
      </c>
      <c r="N16" s="384">
        <f t="shared" si="3"/>
        <v>261</v>
      </c>
      <c r="R16" s="117" t="s">
        <v>97</v>
      </c>
      <c r="S16" s="142">
        <f t="shared" si="4"/>
        <v>55</v>
      </c>
      <c r="T16" s="142">
        <f t="shared" si="5"/>
        <v>8111</v>
      </c>
      <c r="U16" s="142">
        <f t="shared" si="6"/>
        <v>261</v>
      </c>
    </row>
    <row r="17" spans="2:46" ht="15.75" thickBot="1" x14ac:dyDescent="0.3">
      <c r="B17" s="117" t="s">
        <v>98</v>
      </c>
      <c r="C17" s="371">
        <v>1</v>
      </c>
      <c r="D17" s="369">
        <v>1050</v>
      </c>
      <c r="E17" s="372">
        <v>12</v>
      </c>
      <c r="F17" s="371">
        <v>0</v>
      </c>
      <c r="G17" s="369">
        <v>882</v>
      </c>
      <c r="H17" s="376">
        <v>29</v>
      </c>
      <c r="I17" s="378">
        <v>0</v>
      </c>
      <c r="J17" s="338">
        <v>610</v>
      </c>
      <c r="K17" s="379">
        <v>0</v>
      </c>
      <c r="L17" s="383">
        <f t="shared" si="1"/>
        <v>1</v>
      </c>
      <c r="M17" s="370">
        <f t="shared" si="2"/>
        <v>2542</v>
      </c>
      <c r="N17" s="384">
        <f t="shared" si="3"/>
        <v>41</v>
      </c>
      <c r="R17" s="117" t="s">
        <v>98</v>
      </c>
      <c r="S17" s="142">
        <f t="shared" si="4"/>
        <v>1</v>
      </c>
      <c r="T17" s="142">
        <f t="shared" si="5"/>
        <v>2542</v>
      </c>
      <c r="U17" s="142">
        <f t="shared" si="6"/>
        <v>41</v>
      </c>
    </row>
    <row r="18" spans="2:46" ht="15.75" thickBot="1" x14ac:dyDescent="0.3">
      <c r="B18" s="117" t="s">
        <v>99</v>
      </c>
      <c r="C18" s="371">
        <v>1</v>
      </c>
      <c r="D18" s="369">
        <v>1185</v>
      </c>
      <c r="E18" s="372">
        <v>41</v>
      </c>
      <c r="F18" s="371">
        <v>0</v>
      </c>
      <c r="G18" s="369">
        <v>576</v>
      </c>
      <c r="H18" s="376">
        <v>51</v>
      </c>
      <c r="I18" s="378">
        <v>0</v>
      </c>
      <c r="J18" s="338">
        <v>701</v>
      </c>
      <c r="K18" s="379">
        <v>0</v>
      </c>
      <c r="L18" s="383">
        <f t="shared" si="1"/>
        <v>1</v>
      </c>
      <c r="M18" s="370">
        <f t="shared" si="2"/>
        <v>2462</v>
      </c>
      <c r="N18" s="384">
        <f t="shared" si="3"/>
        <v>92</v>
      </c>
      <c r="R18" s="117" t="s">
        <v>99</v>
      </c>
      <c r="S18" s="142">
        <f t="shared" si="4"/>
        <v>1</v>
      </c>
      <c r="T18" s="142">
        <f t="shared" si="5"/>
        <v>2462</v>
      </c>
      <c r="U18" s="142">
        <f t="shared" si="6"/>
        <v>92</v>
      </c>
    </row>
    <row r="19" spans="2:46" ht="15.75" thickBot="1" x14ac:dyDescent="0.3">
      <c r="B19" s="117" t="s">
        <v>100</v>
      </c>
      <c r="C19" s="371">
        <v>21</v>
      </c>
      <c r="D19" s="369">
        <v>540</v>
      </c>
      <c r="E19" s="372">
        <v>18</v>
      </c>
      <c r="F19" s="371">
        <v>0</v>
      </c>
      <c r="G19" s="369">
        <v>847</v>
      </c>
      <c r="H19" s="376">
        <v>0</v>
      </c>
      <c r="I19" s="378">
        <v>0</v>
      </c>
      <c r="J19" s="338">
        <v>391</v>
      </c>
      <c r="K19" s="379">
        <v>8</v>
      </c>
      <c r="L19" s="383">
        <f t="shared" si="1"/>
        <v>21</v>
      </c>
      <c r="M19" s="370">
        <f t="shared" si="2"/>
        <v>1778</v>
      </c>
      <c r="N19" s="384">
        <f t="shared" si="3"/>
        <v>26</v>
      </c>
      <c r="R19" s="117" t="s">
        <v>100</v>
      </c>
      <c r="S19" s="142">
        <f t="shared" si="4"/>
        <v>21</v>
      </c>
      <c r="T19" s="142">
        <f t="shared" si="5"/>
        <v>1778</v>
      </c>
      <c r="U19" s="142">
        <f t="shared" si="6"/>
        <v>26</v>
      </c>
    </row>
    <row r="20" spans="2:46" ht="15.75" thickBot="1" x14ac:dyDescent="0.3">
      <c r="B20" s="117" t="s">
        <v>101</v>
      </c>
      <c r="C20" s="371">
        <v>2</v>
      </c>
      <c r="D20" s="369">
        <v>457</v>
      </c>
      <c r="E20" s="372">
        <v>5</v>
      </c>
      <c r="F20" s="371">
        <v>0</v>
      </c>
      <c r="G20" s="369">
        <v>1237</v>
      </c>
      <c r="H20" s="376">
        <v>3</v>
      </c>
      <c r="I20" s="378">
        <v>0</v>
      </c>
      <c r="J20" s="338">
        <v>634</v>
      </c>
      <c r="K20" s="379">
        <v>3</v>
      </c>
      <c r="L20" s="383">
        <f t="shared" si="1"/>
        <v>2</v>
      </c>
      <c r="M20" s="370">
        <f t="shared" si="2"/>
        <v>2328</v>
      </c>
      <c r="N20" s="384">
        <f t="shared" si="3"/>
        <v>11</v>
      </c>
      <c r="R20" s="117" t="s">
        <v>101</v>
      </c>
      <c r="S20" s="142">
        <f t="shared" si="4"/>
        <v>2</v>
      </c>
      <c r="T20" s="142">
        <f t="shared" si="5"/>
        <v>2328</v>
      </c>
      <c r="U20" s="142">
        <f t="shared" si="6"/>
        <v>11</v>
      </c>
    </row>
    <row r="21" spans="2:46" ht="15.75" thickBot="1" x14ac:dyDescent="0.3">
      <c r="B21" s="117" t="s">
        <v>102</v>
      </c>
      <c r="C21" s="371">
        <v>62</v>
      </c>
      <c r="D21" s="369">
        <v>2241</v>
      </c>
      <c r="E21" s="372">
        <v>161</v>
      </c>
      <c r="F21" s="371">
        <v>35</v>
      </c>
      <c r="G21" s="369">
        <v>1438</v>
      </c>
      <c r="H21" s="376">
        <v>145</v>
      </c>
      <c r="I21" s="378">
        <v>16</v>
      </c>
      <c r="J21" s="338">
        <v>5405</v>
      </c>
      <c r="K21" s="379">
        <v>33</v>
      </c>
      <c r="L21" s="383">
        <f t="shared" si="1"/>
        <v>113</v>
      </c>
      <c r="M21" s="370">
        <f t="shared" si="2"/>
        <v>9084</v>
      </c>
      <c r="N21" s="384">
        <f t="shared" si="3"/>
        <v>339</v>
      </c>
      <c r="R21" s="117" t="s">
        <v>102</v>
      </c>
      <c r="S21" s="142">
        <f t="shared" si="4"/>
        <v>113</v>
      </c>
      <c r="T21" s="142">
        <f t="shared" si="5"/>
        <v>9084</v>
      </c>
      <c r="U21" s="142">
        <f t="shared" si="6"/>
        <v>339</v>
      </c>
    </row>
    <row r="22" spans="2:46" ht="15.75" thickBot="1" x14ac:dyDescent="0.3">
      <c r="B22" s="117" t="s">
        <v>103</v>
      </c>
      <c r="C22" s="371">
        <v>16</v>
      </c>
      <c r="D22" s="369">
        <v>873</v>
      </c>
      <c r="E22" s="372">
        <v>0</v>
      </c>
      <c r="F22" s="371">
        <v>10</v>
      </c>
      <c r="G22" s="369">
        <v>1221</v>
      </c>
      <c r="H22" s="376">
        <v>17</v>
      </c>
      <c r="I22" s="378">
        <v>0</v>
      </c>
      <c r="J22" s="338">
        <v>616</v>
      </c>
      <c r="K22" s="379">
        <v>14</v>
      </c>
      <c r="L22" s="383">
        <f t="shared" si="1"/>
        <v>26</v>
      </c>
      <c r="M22" s="370">
        <f t="shared" si="2"/>
        <v>2710</v>
      </c>
      <c r="N22" s="384">
        <f t="shared" si="3"/>
        <v>31</v>
      </c>
      <c r="R22" s="117" t="s">
        <v>103</v>
      </c>
      <c r="S22" s="142">
        <f t="shared" si="4"/>
        <v>26</v>
      </c>
      <c r="T22" s="142">
        <f t="shared" si="5"/>
        <v>2710</v>
      </c>
      <c r="U22" s="142">
        <f t="shared" si="6"/>
        <v>31</v>
      </c>
    </row>
    <row r="23" spans="2:46" ht="15.75" thickBot="1" x14ac:dyDescent="0.3">
      <c r="B23" s="117" t="s">
        <v>104</v>
      </c>
      <c r="C23" s="371">
        <v>3</v>
      </c>
      <c r="D23" s="369">
        <v>2315</v>
      </c>
      <c r="E23" s="372">
        <v>20</v>
      </c>
      <c r="F23" s="371">
        <v>0</v>
      </c>
      <c r="G23" s="369">
        <v>502</v>
      </c>
      <c r="H23" s="376">
        <v>43</v>
      </c>
      <c r="I23" s="378">
        <v>0</v>
      </c>
      <c r="J23" s="338">
        <v>768</v>
      </c>
      <c r="K23" s="379">
        <v>37</v>
      </c>
      <c r="L23" s="383">
        <f t="shared" si="1"/>
        <v>3</v>
      </c>
      <c r="M23" s="370">
        <f t="shared" si="2"/>
        <v>3585</v>
      </c>
      <c r="N23" s="384">
        <f t="shared" si="3"/>
        <v>100</v>
      </c>
      <c r="R23" s="117" t="s">
        <v>104</v>
      </c>
      <c r="S23" s="142">
        <f t="shared" si="4"/>
        <v>3</v>
      </c>
      <c r="T23" s="142">
        <f t="shared" si="5"/>
        <v>3585</v>
      </c>
      <c r="U23" s="142">
        <f t="shared" si="6"/>
        <v>100</v>
      </c>
    </row>
    <row r="24" spans="2:46" ht="15.75" thickBot="1" x14ac:dyDescent="0.3">
      <c r="B24" s="118" t="s">
        <v>105</v>
      </c>
      <c r="C24" s="373">
        <v>16</v>
      </c>
      <c r="D24" s="374">
        <v>796</v>
      </c>
      <c r="E24" s="375">
        <v>47</v>
      </c>
      <c r="F24" s="373">
        <v>0</v>
      </c>
      <c r="G24" s="374">
        <v>738</v>
      </c>
      <c r="H24" s="377">
        <v>59</v>
      </c>
      <c r="I24" s="380">
        <v>0</v>
      </c>
      <c r="J24" s="381">
        <v>431</v>
      </c>
      <c r="K24" s="382">
        <v>23</v>
      </c>
      <c r="L24" s="385">
        <f t="shared" si="1"/>
        <v>16</v>
      </c>
      <c r="M24" s="386">
        <f t="shared" si="2"/>
        <v>1965</v>
      </c>
      <c r="N24" s="387">
        <f t="shared" si="3"/>
        <v>129</v>
      </c>
      <c r="R24" s="118" t="s">
        <v>105</v>
      </c>
      <c r="S24" s="142">
        <f t="shared" si="4"/>
        <v>16</v>
      </c>
      <c r="T24" s="142">
        <f t="shared" si="5"/>
        <v>1965</v>
      </c>
      <c r="U24" s="142">
        <f t="shared" si="6"/>
        <v>129</v>
      </c>
    </row>
    <row r="25" spans="2:46" ht="15.75" thickBot="1" x14ac:dyDescent="0.3">
      <c r="B25" s="191" t="s">
        <v>5</v>
      </c>
      <c r="C25" s="104">
        <f>SUM(C7:C24)</f>
        <v>306</v>
      </c>
      <c r="D25" s="104">
        <f t="shared" ref="D25:K25" si="7">SUM(D7:D24)</f>
        <v>25108</v>
      </c>
      <c r="E25" s="104">
        <f t="shared" si="7"/>
        <v>837</v>
      </c>
      <c r="F25" s="104">
        <f>SUM(F7:F24)</f>
        <v>104</v>
      </c>
      <c r="G25" s="104">
        <f t="shared" si="7"/>
        <v>16076</v>
      </c>
      <c r="H25" s="104">
        <f t="shared" si="7"/>
        <v>1060</v>
      </c>
      <c r="I25" s="104">
        <f t="shared" si="7"/>
        <v>32</v>
      </c>
      <c r="J25" s="104">
        <f t="shared" si="7"/>
        <v>29188</v>
      </c>
      <c r="K25" s="104">
        <f t="shared" si="7"/>
        <v>361</v>
      </c>
      <c r="L25" s="104">
        <f>SUM(L7:L24)</f>
        <v>442</v>
      </c>
      <c r="M25" s="104">
        <f t="shared" ref="M25" si="8">SUM(M7:M24)</f>
        <v>70372</v>
      </c>
      <c r="N25" s="104">
        <f>SUM(N7:N24)</f>
        <v>2258</v>
      </c>
      <c r="R25" s="191" t="s">
        <v>5</v>
      </c>
      <c r="S25" s="104">
        <f>SUM(S7:S24)</f>
        <v>442</v>
      </c>
      <c r="T25" s="104">
        <f t="shared" ref="T25:U25" si="9">SUM(T7:T24)</f>
        <v>70372</v>
      </c>
      <c r="U25" s="104">
        <f t="shared" si="9"/>
        <v>2258</v>
      </c>
    </row>
    <row r="26" spans="2:46" x14ac:dyDescent="0.25">
      <c r="B26" s="204" t="s">
        <v>148</v>
      </c>
      <c r="M26" s="206"/>
      <c r="AD26" s="208" t="s">
        <v>148</v>
      </c>
      <c r="AL26" s="204" t="s">
        <v>148</v>
      </c>
      <c r="AT26" s="204" t="s">
        <v>148</v>
      </c>
    </row>
    <row r="27" spans="2:46" ht="15.75" thickBot="1" x14ac:dyDescent="0.3">
      <c r="B27" s="204" t="s">
        <v>149</v>
      </c>
      <c r="C27" s="205"/>
      <c r="D27" s="206"/>
      <c r="E27" s="207"/>
      <c r="J27" s="368">
        <f>SUM(I25:K25)</f>
        <v>29581</v>
      </c>
      <c r="M27" s="397">
        <f>SUM(L25:N25)</f>
        <v>73072</v>
      </c>
      <c r="AD27" s="208" t="s">
        <v>149</v>
      </c>
      <c r="AL27" s="204" t="s">
        <v>149</v>
      </c>
      <c r="AT27" s="204" t="s">
        <v>149</v>
      </c>
    </row>
    <row r="28" spans="2:46" ht="15" customHeight="1" x14ac:dyDescent="0.25">
      <c r="B28" s="206" t="s">
        <v>150</v>
      </c>
      <c r="L28" t="s">
        <v>276</v>
      </c>
      <c r="M28" s="398">
        <v>3285</v>
      </c>
      <c r="R28" s="500" t="s">
        <v>108</v>
      </c>
      <c r="S28" s="509" t="s">
        <v>151</v>
      </c>
      <c r="T28" s="510"/>
      <c r="U28" s="511"/>
    </row>
    <row r="29" spans="2:46" ht="15.75" thickBot="1" x14ac:dyDescent="0.3">
      <c r="D29" s="397">
        <f>SUM(C25:E25)</f>
        <v>26251</v>
      </c>
      <c r="G29" s="368">
        <f>SUM(F25:H25)</f>
        <v>17240</v>
      </c>
      <c r="M29" s="206">
        <f>SUM(M27:M28)</f>
        <v>76357</v>
      </c>
      <c r="R29" s="506"/>
      <c r="S29" s="192" t="s">
        <v>84</v>
      </c>
      <c r="T29" s="192" t="s">
        <v>85</v>
      </c>
      <c r="U29" s="36" t="s">
        <v>24</v>
      </c>
    </row>
    <row r="30" spans="2:46" ht="15.75" thickBot="1" x14ac:dyDescent="0.3">
      <c r="E30" s="399">
        <f>SUM(D29:G29)</f>
        <v>43491</v>
      </c>
      <c r="R30" s="117" t="s">
        <v>163</v>
      </c>
      <c r="S30" s="142">
        <v>410</v>
      </c>
      <c r="T30" s="231">
        <v>44434</v>
      </c>
      <c r="U30" s="231">
        <v>1932</v>
      </c>
    </row>
    <row r="32" spans="2:46" x14ac:dyDescent="0.25">
      <c r="B32" s="497" t="s">
        <v>323</v>
      </c>
      <c r="C32" s="497"/>
      <c r="D32" s="497"/>
      <c r="E32" s="497"/>
      <c r="F32" s="497"/>
      <c r="G32" s="497"/>
      <c r="H32" s="497"/>
      <c r="I32" s="497"/>
      <c r="J32" s="497"/>
      <c r="K32" s="497"/>
    </row>
    <row r="33" spans="2:30" x14ac:dyDescent="0.25">
      <c r="B33" s="497"/>
      <c r="C33" s="497"/>
      <c r="D33" s="497"/>
      <c r="E33" s="497"/>
      <c r="F33" s="497"/>
      <c r="G33" s="497"/>
      <c r="H33" s="497"/>
      <c r="I33" s="497"/>
      <c r="J33" s="497"/>
      <c r="K33" s="497"/>
    </row>
    <row r="34" spans="2:30" x14ac:dyDescent="0.25">
      <c r="B34" s="497"/>
      <c r="C34" s="497"/>
      <c r="D34" s="497"/>
      <c r="E34" s="497"/>
      <c r="F34" s="497"/>
      <c r="G34" s="497"/>
      <c r="H34" s="497"/>
      <c r="I34" s="497"/>
      <c r="J34" s="497"/>
      <c r="K34" s="497"/>
    </row>
    <row r="35" spans="2:30" x14ac:dyDescent="0.25">
      <c r="B35" s="497"/>
      <c r="C35" s="497"/>
      <c r="D35" s="497"/>
      <c r="E35" s="497"/>
      <c r="F35" s="497"/>
      <c r="G35" s="497"/>
      <c r="H35" s="497"/>
      <c r="I35" s="497"/>
      <c r="J35" s="497"/>
      <c r="K35" s="497"/>
    </row>
    <row r="37" spans="2:30" ht="16.5" thickBot="1" x14ac:dyDescent="0.3">
      <c r="B37" s="57" t="s">
        <v>161</v>
      </c>
    </row>
    <row r="38" spans="2:30" ht="27.75" customHeight="1" thickBot="1" x14ac:dyDescent="0.3">
      <c r="B38" s="500" t="s">
        <v>108</v>
      </c>
      <c r="C38" s="502" t="s">
        <v>120</v>
      </c>
      <c r="D38" s="503"/>
      <c r="E38" s="504"/>
    </row>
    <row r="39" spans="2:30" ht="48.75" thickBot="1" x14ac:dyDescent="0.3">
      <c r="B39" s="501"/>
      <c r="C39" s="194" t="s">
        <v>109</v>
      </c>
      <c r="D39" s="199" t="s">
        <v>153</v>
      </c>
      <c r="E39" s="138" t="s">
        <v>110</v>
      </c>
    </row>
    <row r="40" spans="2:30" ht="15.75" thickBot="1" x14ac:dyDescent="0.3">
      <c r="B40" s="139" t="s">
        <v>40</v>
      </c>
      <c r="C40" s="195">
        <v>96598</v>
      </c>
      <c r="D40" s="200">
        <f>SUM(L25:N25)</f>
        <v>73072</v>
      </c>
      <c r="E40" s="172">
        <f>+D40/C40</f>
        <v>0.75645458498105556</v>
      </c>
      <c r="Y40" s="208" t="s">
        <v>148</v>
      </c>
    </row>
    <row r="41" spans="2:30" x14ac:dyDescent="0.25">
      <c r="B41" s="117" t="s">
        <v>88</v>
      </c>
      <c r="C41" s="196">
        <v>3306</v>
      </c>
      <c r="D41" s="201">
        <f>SUM(L7:N7)</f>
        <v>2644</v>
      </c>
      <c r="E41" s="164">
        <f t="shared" ref="E41:E58" si="10">+D41/C41</f>
        <v>0.79975801572897764</v>
      </c>
      <c r="G41" s="203"/>
      <c r="Y41" s="208" t="s">
        <v>149</v>
      </c>
    </row>
    <row r="42" spans="2:30" x14ac:dyDescent="0.25">
      <c r="B42" s="117" t="s">
        <v>89</v>
      </c>
      <c r="C42" s="197">
        <v>5552</v>
      </c>
      <c r="D42" s="201">
        <f t="shared" ref="D42:D58" si="11">SUM(L8:N8)</f>
        <v>2399</v>
      </c>
      <c r="E42" s="165">
        <f t="shared" si="10"/>
        <v>0.4320965417867435</v>
      </c>
      <c r="AD42" s="208"/>
    </row>
    <row r="43" spans="2:30" x14ac:dyDescent="0.25">
      <c r="B43" s="117" t="s">
        <v>90</v>
      </c>
      <c r="C43" s="197">
        <v>5087</v>
      </c>
      <c r="D43" s="201">
        <f t="shared" si="11"/>
        <v>4943</v>
      </c>
      <c r="E43" s="165">
        <f t="shared" si="10"/>
        <v>0.9716925496363279</v>
      </c>
      <c r="AD43" s="208"/>
    </row>
    <row r="44" spans="2:30" x14ac:dyDescent="0.25">
      <c r="B44" s="117" t="s">
        <v>91</v>
      </c>
      <c r="C44" s="197">
        <v>6395</v>
      </c>
      <c r="D44" s="201">
        <f t="shared" si="11"/>
        <v>9769</v>
      </c>
      <c r="E44" s="165">
        <f t="shared" si="10"/>
        <v>1.5275996872556685</v>
      </c>
    </row>
    <row r="45" spans="2:30" x14ac:dyDescent="0.25">
      <c r="B45" s="117" t="s">
        <v>92</v>
      </c>
      <c r="C45" s="197">
        <v>6780</v>
      </c>
      <c r="D45" s="201">
        <f t="shared" si="11"/>
        <v>3559</v>
      </c>
      <c r="E45" s="165">
        <f t="shared" si="10"/>
        <v>0.5249262536873156</v>
      </c>
    </row>
    <row r="46" spans="2:30" x14ac:dyDescent="0.25">
      <c r="B46" s="117" t="s">
        <v>93</v>
      </c>
      <c r="C46" s="197">
        <v>7056</v>
      </c>
      <c r="D46" s="201">
        <f t="shared" si="11"/>
        <v>4326</v>
      </c>
      <c r="E46" s="165">
        <f t="shared" si="10"/>
        <v>0.61309523809523814</v>
      </c>
      <c r="AD46" s="208" t="s">
        <v>148</v>
      </c>
    </row>
    <row r="47" spans="2:30" x14ac:dyDescent="0.25">
      <c r="B47" s="117" t="s">
        <v>94</v>
      </c>
      <c r="C47" s="197">
        <v>5871</v>
      </c>
      <c r="D47" s="201">
        <f t="shared" si="11"/>
        <v>2842</v>
      </c>
      <c r="E47" s="165">
        <f t="shared" si="10"/>
        <v>0.48407426332822345</v>
      </c>
      <c r="AD47" s="208" t="s">
        <v>149</v>
      </c>
    </row>
    <row r="48" spans="2:30" x14ac:dyDescent="0.25">
      <c r="B48" s="117" t="s">
        <v>95</v>
      </c>
      <c r="C48" s="197">
        <v>8135</v>
      </c>
      <c r="D48" s="201">
        <f t="shared" si="11"/>
        <v>4772</v>
      </c>
      <c r="E48" s="165">
        <f t="shared" si="10"/>
        <v>0.58660110633066997</v>
      </c>
    </row>
    <row r="49" spans="2:19" x14ac:dyDescent="0.25">
      <c r="B49" s="117" t="s">
        <v>96</v>
      </c>
      <c r="C49" s="197">
        <v>3029</v>
      </c>
      <c r="D49" s="201">
        <f t="shared" si="11"/>
        <v>1985</v>
      </c>
      <c r="E49" s="165">
        <f t="shared" si="10"/>
        <v>0.65533179267084851</v>
      </c>
    </row>
    <row r="50" spans="2:19" x14ac:dyDescent="0.25">
      <c r="B50" s="117" t="s">
        <v>97</v>
      </c>
      <c r="C50" s="197">
        <v>12389</v>
      </c>
      <c r="D50" s="201">
        <f t="shared" si="11"/>
        <v>8427</v>
      </c>
      <c r="E50" s="165">
        <f t="shared" si="10"/>
        <v>0.68020017757688267</v>
      </c>
    </row>
    <row r="51" spans="2:19" x14ac:dyDescent="0.25">
      <c r="B51" s="117" t="s">
        <v>98</v>
      </c>
      <c r="C51" s="197">
        <v>3418</v>
      </c>
      <c r="D51" s="201">
        <f t="shared" si="11"/>
        <v>2584</v>
      </c>
      <c r="E51" s="165">
        <f t="shared" si="10"/>
        <v>0.75599765944997077</v>
      </c>
    </row>
    <row r="52" spans="2:19" x14ac:dyDescent="0.25">
      <c r="B52" s="117" t="s">
        <v>99</v>
      </c>
      <c r="C52" s="197">
        <v>2591</v>
      </c>
      <c r="D52" s="201">
        <f t="shared" si="11"/>
        <v>2555</v>
      </c>
      <c r="E52" s="165">
        <f t="shared" si="10"/>
        <v>0.98610575067541495</v>
      </c>
    </row>
    <row r="53" spans="2:19" x14ac:dyDescent="0.25">
      <c r="B53" s="117" t="s">
        <v>100</v>
      </c>
      <c r="C53" s="197">
        <v>1818</v>
      </c>
      <c r="D53" s="201">
        <f t="shared" si="11"/>
        <v>1825</v>
      </c>
      <c r="E53" s="165">
        <f t="shared" si="10"/>
        <v>1.0038503850385039</v>
      </c>
    </row>
    <row r="54" spans="2:19" x14ac:dyDescent="0.25">
      <c r="B54" s="117" t="s">
        <v>101</v>
      </c>
      <c r="C54" s="197">
        <v>3112</v>
      </c>
      <c r="D54" s="201">
        <f t="shared" si="11"/>
        <v>2341</v>
      </c>
      <c r="E54" s="165">
        <f t="shared" si="10"/>
        <v>0.75224935732647813</v>
      </c>
    </row>
    <row r="55" spans="2:19" x14ac:dyDescent="0.25">
      <c r="B55" s="117" t="s">
        <v>102</v>
      </c>
      <c r="C55" s="197">
        <v>9601</v>
      </c>
      <c r="D55" s="201">
        <f t="shared" si="11"/>
        <v>9536</v>
      </c>
      <c r="E55" s="165">
        <f t="shared" si="10"/>
        <v>0.993229871888345</v>
      </c>
      <c r="H55" s="208" t="s">
        <v>148</v>
      </c>
      <c r="I55" s="208"/>
      <c r="J55" s="208"/>
      <c r="K55" s="208"/>
    </row>
    <row r="56" spans="2:19" x14ac:dyDescent="0.25">
      <c r="B56" s="117" t="s">
        <v>103</v>
      </c>
      <c r="C56" s="197">
        <v>5455</v>
      </c>
      <c r="D56" s="201">
        <f t="shared" si="11"/>
        <v>2767</v>
      </c>
      <c r="E56" s="165">
        <f t="shared" si="10"/>
        <v>0.50724106324472962</v>
      </c>
      <c r="H56" s="208" t="s">
        <v>149</v>
      </c>
      <c r="I56" s="208"/>
      <c r="J56" s="208"/>
      <c r="K56" s="208"/>
      <c r="S56" s="204" t="s">
        <v>148</v>
      </c>
    </row>
    <row r="57" spans="2:19" x14ac:dyDescent="0.25">
      <c r="B57" s="117" t="s">
        <v>104</v>
      </c>
      <c r="C57" s="197">
        <v>4043</v>
      </c>
      <c r="D57" s="201">
        <f t="shared" si="11"/>
        <v>3688</v>
      </c>
      <c r="E57" s="165">
        <f t="shared" si="10"/>
        <v>0.91219391540934947</v>
      </c>
      <c r="H57" s="206" t="s">
        <v>150</v>
      </c>
      <c r="I57" s="206"/>
      <c r="J57" s="206"/>
      <c r="K57" s="206"/>
      <c r="S57" s="204" t="s">
        <v>149</v>
      </c>
    </row>
    <row r="58" spans="2:19" ht="15.75" thickBot="1" x14ac:dyDescent="0.3">
      <c r="B58" s="118" t="s">
        <v>105</v>
      </c>
      <c r="C58" s="198">
        <v>2960</v>
      </c>
      <c r="D58" s="202">
        <f t="shared" si="11"/>
        <v>2110</v>
      </c>
      <c r="E58" s="166">
        <f t="shared" si="10"/>
        <v>0.71283783783783783</v>
      </c>
      <c r="S58" s="206"/>
    </row>
    <row r="59" spans="2:19" x14ac:dyDescent="0.25">
      <c r="B59" s="115" t="s">
        <v>130</v>
      </c>
      <c r="C59" s="116"/>
    </row>
    <row r="60" spans="2:19" x14ac:dyDescent="0.25">
      <c r="B60" s="115" t="s">
        <v>107</v>
      </c>
    </row>
    <row r="61" spans="2:19" x14ac:dyDescent="0.25">
      <c r="B61" s="208" t="s">
        <v>148</v>
      </c>
    </row>
    <row r="62" spans="2:19" x14ac:dyDescent="0.25">
      <c r="B62" s="208" t="s">
        <v>149</v>
      </c>
    </row>
    <row r="63" spans="2:19" x14ac:dyDescent="0.25">
      <c r="B63" s="206" t="s">
        <v>150</v>
      </c>
    </row>
    <row r="65" spans="2:9" x14ac:dyDescent="0.25">
      <c r="B65" s="485"/>
      <c r="C65" s="485"/>
      <c r="D65" s="485"/>
      <c r="E65" s="485"/>
      <c r="F65" s="485"/>
      <c r="G65" s="485"/>
      <c r="H65" s="485"/>
      <c r="I65" s="485"/>
    </row>
    <row r="66" spans="2:9" x14ac:dyDescent="0.25">
      <c r="B66" s="485"/>
      <c r="C66" s="485"/>
      <c r="D66" s="485"/>
      <c r="E66" s="485"/>
      <c r="F66" s="485"/>
      <c r="G66" s="485"/>
      <c r="H66" s="485"/>
      <c r="I66" s="485"/>
    </row>
    <row r="67" spans="2:9" x14ac:dyDescent="0.25">
      <c r="B67" s="485"/>
      <c r="C67" s="485"/>
      <c r="D67" s="485"/>
      <c r="E67" s="485"/>
      <c r="F67" s="485"/>
      <c r="G67" s="485"/>
      <c r="H67" s="485"/>
      <c r="I67" s="485"/>
    </row>
    <row r="68" spans="2:9" x14ac:dyDescent="0.25">
      <c r="B68" s="485"/>
      <c r="C68" s="485"/>
      <c r="D68" s="485"/>
      <c r="E68" s="485"/>
      <c r="F68" s="485"/>
      <c r="G68" s="485"/>
      <c r="H68" s="485"/>
      <c r="I68" s="485"/>
    </row>
    <row r="69" spans="2:9" x14ac:dyDescent="0.25">
      <c r="B69" s="485"/>
      <c r="C69" s="485"/>
      <c r="D69" s="485"/>
      <c r="E69" s="485"/>
      <c r="F69" s="485"/>
      <c r="G69" s="485"/>
      <c r="H69" s="485"/>
      <c r="I69" s="485"/>
    </row>
  </sheetData>
  <mergeCells count="12">
    <mergeCell ref="B32:K35"/>
    <mergeCell ref="B38:B39"/>
    <mergeCell ref="C38:E38"/>
    <mergeCell ref="R5:R6"/>
    <mergeCell ref="S5:U5"/>
    <mergeCell ref="R28:R29"/>
    <mergeCell ref="S28:U28"/>
    <mergeCell ref="B5:B6"/>
    <mergeCell ref="C5:E5"/>
    <mergeCell ref="F5:H5"/>
    <mergeCell ref="L5:N5"/>
    <mergeCell ref="I5:K5"/>
  </mergeCells>
  <printOptions horizontalCentered="1" verticalCentered="1"/>
  <pageMargins left="0.11811023622047245" right="0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22</vt:i4>
      </vt:variant>
    </vt:vector>
  </HeadingPairs>
  <TitlesOfParts>
    <vt:vector size="28" baseType="lpstr">
      <vt:lpstr>Datos 4to trimestre</vt:lpstr>
      <vt:lpstr>Anexo 1</vt:lpstr>
      <vt:lpstr>Anexo 2</vt:lpstr>
      <vt:lpstr>Anexo 3</vt:lpstr>
      <vt:lpstr>Anexo 4</vt:lpstr>
      <vt:lpstr>Enero-Dic 2021</vt:lpstr>
      <vt:lpstr>'Datos 4to trimestre'!_Toc68362146</vt:lpstr>
      <vt:lpstr>'Datos 4to trimestre'!_Toc68362147</vt:lpstr>
      <vt:lpstr>'Datos 4to trimestre'!_Toc68362149</vt:lpstr>
      <vt:lpstr>'Datos 4to trimestre'!_Toc68362151</vt:lpstr>
      <vt:lpstr>'Datos 4to trimestre'!_Toc68362153</vt:lpstr>
      <vt:lpstr>'Datos 4to trimestre'!_Toc68362154</vt:lpstr>
      <vt:lpstr>'Datos 4to trimestre'!_Toc68362155</vt:lpstr>
      <vt:lpstr>'Datos 4to trimestre'!_Toc68362157</vt:lpstr>
      <vt:lpstr>'Datos 4to trimestre'!_Toc68362158</vt:lpstr>
      <vt:lpstr>'Datos 4to trimestre'!_Toc68362159</vt:lpstr>
      <vt:lpstr>'Datos 4to trimestre'!_Toc68362160</vt:lpstr>
      <vt:lpstr>'Datos 4to trimestre'!_Toc68362162</vt:lpstr>
      <vt:lpstr>'Datos 4to trimestre'!_Toc68362163</vt:lpstr>
      <vt:lpstr>'Datos 4to trimestre'!_Toc68362165</vt:lpstr>
      <vt:lpstr>'Datos 4to trimestre'!_Toc68362166</vt:lpstr>
      <vt:lpstr>'Anexo 1'!_Toc68362168</vt:lpstr>
      <vt:lpstr>'Anexo 2'!_Toc68362169</vt:lpstr>
      <vt:lpstr>'Anexo 3'!_Toc68362170</vt:lpstr>
      <vt:lpstr>'Anexo 4'!_Toc68362171</vt:lpstr>
      <vt:lpstr>'Datos 4to trimestre'!_Toc76995548</vt:lpstr>
      <vt:lpstr>'Datos 4to trimestre'!_Toc76995549</vt:lpstr>
      <vt:lpstr>'Anexo 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Stepan</dc:creator>
  <cp:lastModifiedBy>Erick Guillermo Peña</cp:lastModifiedBy>
  <cp:lastPrinted>2022-01-06T16:18:04Z</cp:lastPrinted>
  <dcterms:created xsi:type="dcterms:W3CDTF">2021-09-14T18:05:37Z</dcterms:created>
  <dcterms:modified xsi:type="dcterms:W3CDTF">2022-02-18T17:58:28Z</dcterms:modified>
</cp:coreProperties>
</file>