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6.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guillermo\Google Drive\Estadística enero-diciembre 2023\Abril-junio 2023\"/>
    </mc:Choice>
  </mc:AlternateContent>
  <bookViews>
    <workbookView xWindow="0" yWindow="0" windowWidth="20490" windowHeight="7755" activeTab="5"/>
  </bookViews>
  <sheets>
    <sheet name="2do trimestre" sheetId="1" r:id="rId1"/>
    <sheet name="apertura" sheetId="7" r:id="rId2"/>
    <sheet name="Anexo 1" sheetId="2" r:id="rId3"/>
    <sheet name="Anexo 2" sheetId="3" r:id="rId4"/>
    <sheet name="Anexo 3" sheetId="4" r:id="rId5"/>
    <sheet name="Anexo 4" sheetId="5" r:id="rId6"/>
  </sheets>
  <externalReferences>
    <externalReference r:id="rId7"/>
  </externalReferences>
  <definedNames>
    <definedName name="_xlnm._FilterDatabase" localSheetId="0" hidden="1">'2do trimestre'!$B$294:$F$294</definedName>
    <definedName name="_Toc68362146" localSheetId="0">'2do trimestre'!$B$12</definedName>
    <definedName name="_Toc68362147" localSheetId="0">'2do trimestre'!$B$13</definedName>
    <definedName name="_Toc68362149" localSheetId="0">'2do trimestre'!$B$36</definedName>
    <definedName name="_Toc68362150" localSheetId="0">'2do trimestre'!#REF!</definedName>
    <definedName name="_Toc68362151" localSheetId="0">'2do trimestre'!$B$47</definedName>
    <definedName name="_Toc68362153" localSheetId="0">'2do trimestre'!$B$58</definedName>
    <definedName name="_Toc68362154" localSheetId="0">'2do trimestre'!$B$60</definedName>
    <definedName name="_Toc68362155" localSheetId="0">'2do trimestre'!$B$88</definedName>
    <definedName name="_Toc68362157" localSheetId="0">'2do trimestre'!$B$110</definedName>
    <definedName name="_Toc68362158" localSheetId="0">'2do trimestre'!$B$111</definedName>
    <definedName name="_Toc68362159" localSheetId="0">'2do trimestre'!#REF!</definedName>
    <definedName name="_Toc68362160" localSheetId="0">'2do trimestre'!#REF!</definedName>
    <definedName name="_Toc68362162" localSheetId="0">'2do trimestre'!$B$152</definedName>
    <definedName name="_Toc68362163" localSheetId="0">'2do trimestre'!$B$154</definedName>
    <definedName name="_Toc68362165" localSheetId="0">'2do trimestre'!$B$163</definedName>
    <definedName name="_Toc68362166" localSheetId="0">'2do trimestre'!$B$165</definedName>
    <definedName name="_Toc68362168" localSheetId="2">'Anexo 1'!$C$4</definedName>
    <definedName name="_Toc68362169" localSheetId="3">'Anexo 2'!#REF!</definedName>
    <definedName name="_Toc68362170" localSheetId="4">'Anexo 3'!$C$6</definedName>
    <definedName name="_Toc68362171" localSheetId="5">'Anexo 4'!$C$6</definedName>
    <definedName name="_Toc76995548" localSheetId="0">'2do trimestre'!$B$12</definedName>
    <definedName name="_Toc76995549" localSheetId="0">'2do trimestre'!$B$13</definedName>
    <definedName name="_xlnm.Print_Area" localSheetId="0">'2do trimestre'!$B$269:$E$293</definedName>
    <definedName name="_xlnm.Print_Area" localSheetId="2">'Anexo 1'!$C$1:$K$44</definedName>
    <definedName name="_xlnm.Print_Area" localSheetId="4">'Anexo 3'!$C$2:$H$22</definedName>
    <definedName name="_xlnm.Print_Area" localSheetId="5">'Anexo 4'!$C$45:$F$58</definedName>
    <definedName name="_xlnm.Print_Area" localSheetId="1">apertura!$B$22:$H$31</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3" i="5" l="1"/>
  <c r="E170" i="1"/>
  <c r="C18" i="5"/>
  <c r="D16" i="5" l="1"/>
  <c r="J12" i="2" l="1"/>
  <c r="K12" i="2"/>
  <c r="J13" i="2"/>
  <c r="K13" i="2"/>
  <c r="J14" i="2"/>
  <c r="J15" i="2"/>
  <c r="J16" i="2"/>
  <c r="J17" i="2"/>
  <c r="J18" i="2"/>
  <c r="J19" i="2"/>
  <c r="J20" i="2"/>
  <c r="J21" i="2"/>
  <c r="J22" i="2"/>
  <c r="K22" i="2"/>
  <c r="J23" i="2"/>
  <c r="K23" i="2"/>
  <c r="J24" i="2"/>
  <c r="J25" i="2"/>
  <c r="K25" i="2"/>
  <c r="J26" i="2"/>
  <c r="K26" i="2"/>
  <c r="J27" i="2"/>
  <c r="J28" i="2"/>
  <c r="J29" i="2"/>
  <c r="J30" i="2"/>
  <c r="J31" i="2"/>
  <c r="K31" i="2"/>
  <c r="J32" i="2"/>
  <c r="K32" i="2"/>
  <c r="J33" i="2"/>
  <c r="J34" i="2"/>
  <c r="J35" i="2"/>
  <c r="J36" i="2"/>
  <c r="J37" i="2"/>
  <c r="J38" i="2"/>
  <c r="J39" i="2"/>
  <c r="J40" i="2"/>
  <c r="J41" i="2"/>
  <c r="I28" i="2"/>
  <c r="I40" i="2"/>
  <c r="K40" i="2" s="1"/>
  <c r="C40" i="2"/>
  <c r="I39" i="2"/>
  <c r="K39" i="2" s="1"/>
  <c r="C39" i="2"/>
  <c r="I38" i="2"/>
  <c r="K38" i="2" s="1"/>
  <c r="C38" i="2"/>
  <c r="I24" i="2"/>
  <c r="I37" i="2"/>
  <c r="K37" i="2" s="1"/>
  <c r="C37" i="2"/>
  <c r="I36" i="2"/>
  <c r="K36" i="2" s="1"/>
  <c r="C36" i="2"/>
  <c r="I35" i="2"/>
  <c r="K35" i="2" s="1"/>
  <c r="C35" i="2"/>
  <c r="I30" i="2"/>
  <c r="I34" i="2"/>
  <c r="K34" i="2" s="1"/>
  <c r="C34" i="2"/>
  <c r="F18" i="2"/>
  <c r="G18" i="2"/>
  <c r="K18" i="2" s="1"/>
  <c r="G33" i="2"/>
  <c r="K33" i="2" s="1"/>
  <c r="C33" i="2"/>
  <c r="G24" i="2"/>
  <c r="K24" i="2" s="1"/>
  <c r="G20" i="2"/>
  <c r="K20" i="2" s="1"/>
  <c r="C20" i="2"/>
  <c r="G16" i="2"/>
  <c r="K16" i="2" s="1"/>
  <c r="C16" i="2"/>
  <c r="G17" i="2"/>
  <c r="K17" i="2" s="1"/>
  <c r="C17" i="2"/>
  <c r="G30" i="2"/>
  <c r="K30" i="2" s="1"/>
  <c r="G27" i="2"/>
  <c r="K27" i="2" s="1"/>
  <c r="G29" i="2"/>
  <c r="K29" i="2" s="1"/>
  <c r="G21" i="2"/>
  <c r="K21" i="2" s="1"/>
  <c r="G28" i="2"/>
  <c r="K28" i="2" s="1"/>
  <c r="G19" i="2"/>
  <c r="K19" i="2" s="1"/>
  <c r="C19" i="2"/>
  <c r="C18" i="2"/>
  <c r="G15" i="2"/>
  <c r="K15" i="2" s="1"/>
  <c r="C15" i="2"/>
  <c r="G14" i="2"/>
  <c r="K14" i="2" s="1"/>
  <c r="C14" i="2"/>
  <c r="K11" i="2"/>
  <c r="J11" i="2"/>
  <c r="E11" i="2"/>
  <c r="E31" i="2"/>
  <c r="E24" i="2"/>
  <c r="E22" i="2"/>
  <c r="E13" i="2"/>
  <c r="E12" i="2"/>
  <c r="C143" i="1"/>
  <c r="C136" i="1"/>
  <c r="C134" i="1"/>
  <c r="C132" i="1"/>
  <c r="C131" i="1"/>
  <c r="C130" i="1"/>
  <c r="C145" i="1" s="1"/>
  <c r="E81" i="3"/>
  <c r="E82" i="3" s="1"/>
  <c r="E57" i="3"/>
  <c r="E44" i="3"/>
  <c r="E14" i="3"/>
  <c r="D144" i="1" l="1"/>
  <c r="D138" i="1"/>
  <c r="D142" i="1"/>
  <c r="D135" i="1"/>
  <c r="D148" i="1"/>
  <c r="D140" i="1"/>
  <c r="D137" i="1"/>
  <c r="D139" i="1"/>
  <c r="D133" i="1"/>
  <c r="D141" i="1"/>
  <c r="D131" i="1"/>
  <c r="D143" i="1"/>
  <c r="D136" i="1"/>
  <c r="D132" i="1"/>
  <c r="D134" i="1"/>
  <c r="D130" i="1"/>
  <c r="D145" i="1" s="1"/>
  <c r="C79" i="1"/>
  <c r="D67" i="1" s="1"/>
  <c r="C230" i="1"/>
  <c r="C229" i="1"/>
  <c r="C228" i="1"/>
  <c r="C227" i="1"/>
  <c r="C226" i="1"/>
  <c r="C214" i="1"/>
  <c r="C213" i="1"/>
  <c r="C212" i="1"/>
  <c r="C211" i="1"/>
  <c r="C210" i="1"/>
  <c r="C197" i="1"/>
  <c r="C196" i="1"/>
  <c r="C195" i="1"/>
  <c r="C184" i="1"/>
  <c r="C183" i="1"/>
  <c r="C182" i="1"/>
  <c r="C181" i="1"/>
  <c r="C180" i="1"/>
  <c r="C262" i="1"/>
  <c r="D262" i="1"/>
  <c r="E262" i="1"/>
  <c r="I256" i="1" s="1"/>
  <c r="F261" i="1"/>
  <c r="F260" i="1"/>
  <c r="F259" i="1"/>
  <c r="F258" i="1"/>
  <c r="F257" i="1"/>
  <c r="F256" i="1"/>
  <c r="F255" i="1"/>
  <c r="F254" i="1"/>
  <c r="F253" i="1"/>
  <c r="F252" i="1"/>
  <c r="F251" i="1"/>
  <c r="F250" i="1"/>
  <c r="F249" i="1"/>
  <c r="F248" i="1"/>
  <c r="F247" i="1"/>
  <c r="F246" i="1"/>
  <c r="F245" i="1"/>
  <c r="F244" i="1"/>
  <c r="C313" i="1"/>
  <c r="F295" i="1"/>
  <c r="F296" i="1"/>
  <c r="F297" i="1"/>
  <c r="F298" i="1"/>
  <c r="F299" i="1"/>
  <c r="F300" i="1"/>
  <c r="F301" i="1"/>
  <c r="F302" i="1"/>
  <c r="F303" i="1"/>
  <c r="F304" i="1"/>
  <c r="F305" i="1"/>
  <c r="F306" i="1"/>
  <c r="F307" i="1"/>
  <c r="F308" i="1"/>
  <c r="F309" i="1"/>
  <c r="F310" i="1"/>
  <c r="F311" i="1"/>
  <c r="F312" i="1"/>
  <c r="E313" i="1"/>
  <c r="D313" i="1"/>
  <c r="D70" i="1" l="1"/>
  <c r="D74" i="1"/>
  <c r="D69" i="1"/>
  <c r="D78" i="1"/>
  <c r="D66" i="1"/>
  <c r="D77" i="1"/>
  <c r="D73" i="1"/>
  <c r="D79" i="1"/>
  <c r="D64" i="1"/>
  <c r="D76" i="1"/>
  <c r="D72" i="1"/>
  <c r="D68" i="1"/>
  <c r="D65" i="1"/>
  <c r="D75" i="1"/>
  <c r="D71" i="1"/>
  <c r="F313" i="1"/>
  <c r="E31" i="4" l="1"/>
  <c r="E21" i="4"/>
  <c r="E37" i="4" s="1"/>
  <c r="E20" i="4"/>
  <c r="E36" i="4" s="1"/>
  <c r="E19" i="4"/>
  <c r="E35" i="4" s="1"/>
  <c r="C17" i="4"/>
  <c r="E16" i="4"/>
  <c r="E33" i="4" s="1"/>
  <c r="E15" i="4"/>
  <c r="E32" i="4" s="1"/>
  <c r="D36" i="5"/>
  <c r="D35" i="5"/>
  <c r="D34" i="5"/>
  <c r="E43" i="5"/>
  <c r="E32" i="5" s="1"/>
  <c r="C118" i="1" l="1"/>
  <c r="J303" i="1" l="1"/>
  <c r="K304" i="1" s="1"/>
  <c r="E28" i="5" l="1"/>
  <c r="G21" i="5" l="1"/>
  <c r="G20" i="5"/>
  <c r="G18" i="5"/>
  <c r="J18" i="5" s="1"/>
  <c r="G17" i="5"/>
  <c r="G16" i="5"/>
  <c r="F16" i="5" l="1"/>
  <c r="J16" i="5" s="1"/>
  <c r="C28" i="1"/>
  <c r="D27" i="1" l="1"/>
  <c r="D26" i="1"/>
  <c r="F21" i="5"/>
  <c r="F41" i="2"/>
  <c r="I41" i="2"/>
  <c r="H41" i="2"/>
  <c r="G41" i="2"/>
  <c r="K41" i="2" s="1"/>
  <c r="D41" i="2"/>
  <c r="E41" i="2"/>
  <c r="E57" i="5"/>
  <c r="F262" i="1" l="1"/>
  <c r="H29" i="7" l="1"/>
  <c r="C280" i="1" l="1"/>
  <c r="C282" i="1"/>
  <c r="C283" i="1"/>
  <c r="C284" i="1"/>
  <c r="D159" i="1"/>
  <c r="F289" i="1" l="1"/>
  <c r="F285" i="1"/>
  <c r="F281" i="1"/>
  <c r="F277" i="1"/>
  <c r="F273" i="1"/>
  <c r="F290" i="1"/>
  <c r="F286" i="1"/>
  <c r="F282" i="1"/>
  <c r="F278" i="1"/>
  <c r="F274" i="1"/>
  <c r="F288" i="1"/>
  <c r="F284" i="1"/>
  <c r="F280" i="1"/>
  <c r="F276" i="1"/>
  <c r="F287" i="1"/>
  <c r="F283" i="1"/>
  <c r="F279" i="1"/>
  <c r="F275" i="1"/>
  <c r="C101" i="1"/>
  <c r="D23" i="1" l="1"/>
  <c r="D24" i="1"/>
  <c r="G30" i="7"/>
  <c r="F30" i="7"/>
  <c r="E30" i="7"/>
  <c r="D30" i="7"/>
  <c r="H28" i="7"/>
  <c r="H27" i="7"/>
  <c r="D23" i="5"/>
  <c r="H30" i="7" l="1"/>
  <c r="D291" i="1"/>
  <c r="C291" i="1"/>
  <c r="E291" i="1"/>
  <c r="F291" i="1" l="1"/>
  <c r="C185" i="1"/>
  <c r="C215" i="1"/>
  <c r="C231" i="1" l="1"/>
  <c r="D170" i="1"/>
  <c r="C200" i="1"/>
  <c r="D180" i="1" l="1"/>
  <c r="H14" i="7"/>
  <c r="D181" i="1" l="1"/>
  <c r="D183" i="1"/>
  <c r="G17" i="7" l="1"/>
  <c r="F17" i="7"/>
  <c r="E17" i="7"/>
  <c r="D17" i="7"/>
  <c r="H16" i="7"/>
  <c r="H15" i="7"/>
  <c r="H13" i="7"/>
  <c r="H12" i="7"/>
  <c r="H11" i="7"/>
  <c r="H10" i="7"/>
  <c r="H17" i="7" l="1"/>
  <c r="D16" i="1"/>
  <c r="G38" i="4"/>
  <c r="G49" i="4" l="1"/>
  <c r="C41" i="1"/>
  <c r="G22" i="4"/>
  <c r="D41" i="1"/>
  <c r="E16" i="1"/>
  <c r="B121" i="1" l="1"/>
  <c r="K38" i="4" l="1"/>
  <c r="H20" i="4"/>
  <c r="H21" i="4"/>
  <c r="J20" i="5" s="1"/>
  <c r="K20" i="5" s="1"/>
  <c r="H19" i="4"/>
  <c r="H17" i="4"/>
  <c r="H16" i="4"/>
  <c r="H15" i="4"/>
  <c r="H13" i="4"/>
  <c r="G23" i="5" l="1"/>
  <c r="E168" i="1"/>
  <c r="E167" i="1"/>
  <c r="E169" i="1"/>
  <c r="H22" i="4"/>
  <c r="E38" i="4"/>
  <c r="D38" i="4"/>
  <c r="H31" i="4" s="1"/>
  <c r="H260" i="1"/>
  <c r="D211" i="1"/>
  <c r="C16" i="1"/>
  <c r="C51" i="1"/>
  <c r="E49" i="4" l="1"/>
  <c r="I33" i="4"/>
  <c r="I31" i="4"/>
  <c r="I37" i="4"/>
  <c r="I35" i="4"/>
  <c r="I32" i="4"/>
  <c r="I36" i="4"/>
  <c r="D49" i="4"/>
  <c r="F38" i="4"/>
  <c r="D57" i="5"/>
  <c r="F57" i="5" s="1"/>
  <c r="D43" i="5"/>
  <c r="D42" i="5"/>
  <c r="D230" i="1"/>
  <c r="I261" i="1"/>
  <c r="D198" i="1"/>
  <c r="H36" i="4"/>
  <c r="H37" i="4"/>
  <c r="H34" i="4"/>
  <c r="H33" i="4"/>
  <c r="H35" i="4"/>
  <c r="H32" i="4"/>
  <c r="D50" i="1"/>
  <c r="D49" i="1"/>
  <c r="G259" i="1"/>
  <c r="D228" i="1"/>
  <c r="D229" i="1"/>
  <c r="D227" i="1"/>
  <c r="D226" i="1"/>
  <c r="D25" i="1"/>
  <c r="D28" i="1" s="1"/>
  <c r="G260" i="1"/>
  <c r="G248" i="1"/>
  <c r="G252" i="1"/>
  <c r="G256" i="1"/>
  <c r="I258" i="1"/>
  <c r="I246" i="1"/>
  <c r="I250" i="1"/>
  <c r="I254" i="1"/>
  <c r="I244" i="1"/>
  <c r="G244" i="1"/>
  <c r="I248" i="1"/>
  <c r="I252" i="1"/>
  <c r="I260" i="1"/>
  <c r="G246" i="1"/>
  <c r="G250" i="1"/>
  <c r="G254" i="1"/>
  <c r="G258" i="1"/>
  <c r="H261" i="1"/>
  <c r="H247" i="1"/>
  <c r="H251" i="1"/>
  <c r="H255" i="1"/>
  <c r="H259" i="1"/>
  <c r="G245" i="1"/>
  <c r="H246" i="1"/>
  <c r="I247" i="1"/>
  <c r="G249" i="1"/>
  <c r="H250" i="1"/>
  <c r="I251" i="1"/>
  <c r="G253" i="1"/>
  <c r="H254" i="1"/>
  <c r="I255" i="1"/>
  <c r="G257" i="1"/>
  <c r="H258" i="1"/>
  <c r="I259" i="1"/>
  <c r="G261" i="1"/>
  <c r="H245" i="1"/>
  <c r="H249" i="1"/>
  <c r="H253" i="1"/>
  <c r="H257" i="1"/>
  <c r="H244" i="1"/>
  <c r="I245" i="1"/>
  <c r="G247" i="1"/>
  <c r="H248" i="1"/>
  <c r="I249" i="1"/>
  <c r="G251" i="1"/>
  <c r="H252" i="1"/>
  <c r="I253" i="1"/>
  <c r="G255" i="1"/>
  <c r="H256" i="1"/>
  <c r="I257" i="1"/>
  <c r="D182" i="1"/>
  <c r="D212" i="1"/>
  <c r="D196" i="1"/>
  <c r="D213" i="1"/>
  <c r="D184" i="1"/>
  <c r="D197" i="1"/>
  <c r="D210" i="1"/>
  <c r="D214" i="1"/>
  <c r="D195" i="1"/>
  <c r="D199" i="1"/>
  <c r="F22" i="4"/>
  <c r="J14" i="5"/>
  <c r="J23" i="5" s="1"/>
  <c r="E22" i="4"/>
  <c r="D22" i="4"/>
  <c r="D101" i="1" l="1"/>
  <c r="F49" i="4"/>
  <c r="H262" i="1"/>
  <c r="D40" i="4"/>
  <c r="D42" i="4" s="1"/>
  <c r="D51" i="1"/>
  <c r="I38" i="4"/>
  <c r="H38" i="4"/>
  <c r="K18" i="5"/>
  <c r="D231" i="1"/>
  <c r="G262" i="1"/>
  <c r="F23" i="5"/>
  <c r="K16" i="5"/>
  <c r="D215" i="1"/>
  <c r="D200" i="1"/>
  <c r="I262" i="1"/>
  <c r="E157" i="1"/>
  <c r="E156" i="1"/>
  <c r="E158" i="1"/>
  <c r="D185" i="1"/>
  <c r="K14" i="5"/>
  <c r="G42" i="4" l="1"/>
  <c r="F42" i="4"/>
  <c r="E159" i="1"/>
  <c r="J38" i="4"/>
  <c r="E42" i="4"/>
  <c r="K23" i="5"/>
</calcChain>
</file>

<file path=xl/sharedStrings.xml><?xml version="1.0" encoding="utf-8"?>
<sst xmlns="http://schemas.openxmlformats.org/spreadsheetml/2006/main" count="691" uniqueCount="396">
  <si>
    <t>Modalidad</t>
  </si>
  <si>
    <t>Docentes Beneficiados</t>
  </si>
  <si>
    <t>Diplomados</t>
  </si>
  <si>
    <t>Talleres, congresos, cursos y seminarios</t>
  </si>
  <si>
    <t>Total</t>
  </si>
  <si>
    <r>
      <t>II</t>
    </r>
    <r>
      <rPr>
        <b/>
        <sz val="16"/>
        <rFont val="Calibri Light"/>
        <family val="2"/>
      </rPr>
      <t xml:space="preserve">.  Formación Continua: </t>
    </r>
  </si>
  <si>
    <r>
      <t>I</t>
    </r>
    <r>
      <rPr>
        <b/>
        <sz val="16"/>
        <rFont val="Calibri Light"/>
        <family val="2"/>
      </rPr>
      <t xml:space="preserve">. Formación Inicial: </t>
    </r>
  </si>
  <si>
    <t>Licenciaturas</t>
  </si>
  <si>
    <t>Áreas Formativas</t>
  </si>
  <si>
    <t>Matemática</t>
  </si>
  <si>
    <r>
      <t>III.</t>
    </r>
    <r>
      <rPr>
        <b/>
        <sz val="16"/>
        <rFont val="Calibri Light"/>
        <family val="2"/>
      </rPr>
      <t xml:space="preserve">   Posgrado.</t>
    </r>
  </si>
  <si>
    <t>Maestrías</t>
  </si>
  <si>
    <t>Doctorados</t>
  </si>
  <si>
    <t>Departamento</t>
  </si>
  <si>
    <t>Formación Inicial</t>
  </si>
  <si>
    <t>Formación Continua</t>
  </si>
  <si>
    <t>Diplomados, Talleres, Congresos, Cursos y Seminarios.</t>
  </si>
  <si>
    <t>Posgrado</t>
  </si>
  <si>
    <t xml:space="preserve">Total </t>
  </si>
  <si>
    <t>Licenciatura</t>
  </si>
  <si>
    <r>
      <t xml:space="preserve">Diplomados, </t>
    </r>
    <r>
      <rPr>
        <sz val="12"/>
        <color theme="1"/>
        <rFont val="Calibri"/>
        <family val="2"/>
        <scheme val="minor"/>
      </rPr>
      <t>talleres, congresos, cursos y seminarios.</t>
    </r>
  </si>
  <si>
    <t>INAFOCAM</t>
  </si>
  <si>
    <t>Formación Continua Talleres, Cursos y otros</t>
  </si>
  <si>
    <t>Programas</t>
  </si>
  <si>
    <t>Becarios</t>
  </si>
  <si>
    <t>Total de Programas y Becas para docentes en servicio</t>
  </si>
  <si>
    <t>Total general</t>
  </si>
  <si>
    <t>Ene./Marz.</t>
  </si>
  <si>
    <t>Abr./Jun.</t>
  </si>
  <si>
    <t>Jul./Sept.</t>
  </si>
  <si>
    <t>Oct./Dic.</t>
  </si>
  <si>
    <t>---</t>
  </si>
  <si>
    <t>Especialidades</t>
  </si>
  <si>
    <t>Agto.- Dic. 2020</t>
  </si>
  <si>
    <t>% Docentes Beneficiados</t>
  </si>
  <si>
    <t xml:space="preserve">% Docentes </t>
  </si>
  <si>
    <t xml:space="preserve">% </t>
  </si>
  <si>
    <r>
      <t>V.</t>
    </r>
    <r>
      <rPr>
        <b/>
        <sz val="16"/>
        <rFont val="Calibri Light"/>
        <family val="2"/>
      </rPr>
      <t xml:space="preserve"> Programas de Formación Inicial, Formación Continua y Posgrado Concluidos</t>
    </r>
  </si>
  <si>
    <t xml:space="preserve">TOTAL </t>
  </si>
  <si>
    <t>M O D A L I D A D E S</t>
  </si>
  <si>
    <t>Áreas Curriculares</t>
  </si>
  <si>
    <r>
      <t>Anexo No.1</t>
    </r>
    <r>
      <rPr>
        <b/>
        <sz val="12"/>
        <rFont val="Calibri"/>
        <family val="2"/>
      </rPr>
      <t xml:space="preserve">   </t>
    </r>
    <r>
      <rPr>
        <b/>
        <sz val="12"/>
        <rFont val="Calibri Light"/>
        <family val="2"/>
      </rPr>
      <t>Relación de Programas Formativos por Áreas Curriculares</t>
    </r>
  </si>
  <si>
    <t>Talleres, Congresos, Cursos y Seminarios</t>
  </si>
  <si>
    <t>Modalidades</t>
  </si>
  <si>
    <t>--- </t>
  </si>
  <si>
    <t>Metas del periodo 2021-2024</t>
  </si>
  <si>
    <t>Becas Otorgadas por Año</t>
  </si>
  <si>
    <t>% Logrado vs Meta</t>
  </si>
  <si>
    <t>Total general de Becas Otorgadas</t>
  </si>
  <si>
    <t>Becas Otorgadas</t>
  </si>
  <si>
    <t>Eje</t>
  </si>
  <si>
    <t>Becas Otorgadas - Formación Inicial</t>
  </si>
  <si>
    <t>Becas Otorgadas - Posgrado</t>
  </si>
  <si>
    <t>Metropolitana</t>
  </si>
  <si>
    <t>Sur</t>
  </si>
  <si>
    <t>Este</t>
  </si>
  <si>
    <t>Norte</t>
  </si>
  <si>
    <t>Nordeste</t>
  </si>
  <si>
    <t>% Docentes-Becas Otorgadas</t>
  </si>
  <si>
    <t>Inicial</t>
  </si>
  <si>
    <t>Continua</t>
  </si>
  <si>
    <t>01 BARAHONA</t>
  </si>
  <si>
    <t>02 SAN JUAN DE LA MAGUANA</t>
  </si>
  <si>
    <t>03 AZUA</t>
  </si>
  <si>
    <t>04 SAN CRISTOBAL</t>
  </si>
  <si>
    <t>05 SAN PEDRO DE MACORIS</t>
  </si>
  <si>
    <t>06 LA VEGA</t>
  </si>
  <si>
    <t>07 SAN FRANCISCO DE MACORIS</t>
  </si>
  <si>
    <t>08 SANTIAGO</t>
  </si>
  <si>
    <t>09 MAO</t>
  </si>
  <si>
    <t>10 SANTO DOMINGO</t>
  </si>
  <si>
    <t>11 PUERTO PLATA</t>
  </si>
  <si>
    <t>12 HIGUEY</t>
  </si>
  <si>
    <t>13 MONTE CRISTI</t>
  </si>
  <si>
    <t>14 NAGUA</t>
  </si>
  <si>
    <t>15 SANTO DOMINGO</t>
  </si>
  <si>
    <t>16 COTUI</t>
  </si>
  <si>
    <t>17 MONTE PLATA</t>
  </si>
  <si>
    <t>18 BAHORUCO</t>
  </si>
  <si>
    <t>Regional</t>
  </si>
  <si>
    <t>Formación Inicial - Licenciaturas</t>
  </si>
  <si>
    <t>Formación Cont.- Diplomados</t>
  </si>
  <si>
    <t>Formación Cont.- Talleres, congresos, cursos y seminarios</t>
  </si>
  <si>
    <t>Posgrado - Especialidades</t>
  </si>
  <si>
    <t>Posgrado - Maestrías</t>
  </si>
  <si>
    <t>Posgrado - Doctorados</t>
  </si>
  <si>
    <t xml:space="preserve">Becas Otorgadas por Programa </t>
  </si>
  <si>
    <t>Programa Formación Inicial</t>
  </si>
  <si>
    <t>Diplomados y Talleres, congresos, cursos y seminarios</t>
  </si>
  <si>
    <t>TOTAL DIPLOMADOS Y TALLERES</t>
  </si>
  <si>
    <t>TOTAL POSGRADO</t>
  </si>
  <si>
    <t>INICIAL</t>
  </si>
  <si>
    <t>Fuente: Departamento de Planificación y Desarrollo</t>
  </si>
  <si>
    <t xml:space="preserve"> Becas Otorgadas</t>
  </si>
  <si>
    <t>META</t>
  </si>
  <si>
    <t>Meta</t>
  </si>
  <si>
    <t>Tabla 1.</t>
  </si>
  <si>
    <t>Tabla 2.</t>
  </si>
  <si>
    <t>Tabla 4.</t>
  </si>
  <si>
    <t>Tabla 5.</t>
  </si>
  <si>
    <t>Tabla 6.</t>
  </si>
  <si>
    <t>Tabla 7.</t>
  </si>
  <si>
    <t>Tabla 10.</t>
  </si>
  <si>
    <t>Tabla 11.</t>
  </si>
  <si>
    <t xml:space="preserve">Total Becas Otorgadas </t>
  </si>
  <si>
    <t>Becas Otorgadas - Formación Continua</t>
  </si>
  <si>
    <t>Ener- Dic 2021</t>
  </si>
  <si>
    <t>1er trimestre</t>
  </si>
  <si>
    <t>2do trimestre</t>
  </si>
  <si>
    <t>3er trimestre</t>
  </si>
  <si>
    <t>4to trimestre</t>
  </si>
  <si>
    <t>%</t>
  </si>
  <si>
    <t>Talleres, congresos, cursos y seminarios.</t>
  </si>
  <si>
    <t xml:space="preserve">Maestrías </t>
  </si>
  <si>
    <t>Regionales</t>
  </si>
  <si>
    <t>Tabla 3.</t>
  </si>
  <si>
    <t>Tabla 12.</t>
  </si>
  <si>
    <t>Tabla 12.1.</t>
  </si>
  <si>
    <t>Tabla 12.2.</t>
  </si>
  <si>
    <t>Instituto Nacional de Formación y Capacitación del Magisterio</t>
  </si>
  <si>
    <t>Total de Becas Otorgadas por Modalidad</t>
  </si>
  <si>
    <r>
      <t>VI</t>
    </r>
    <r>
      <rPr>
        <b/>
        <sz val="16"/>
        <rFont val="Calibri Light"/>
        <family val="2"/>
      </rPr>
      <t xml:space="preserve"> Becas Otorgadas por Eje y Modalidad (Inicial, Continua y Posgrado)</t>
    </r>
  </si>
  <si>
    <r>
      <t>VII</t>
    </r>
    <r>
      <rPr>
        <b/>
        <sz val="16"/>
        <rFont val="Calibri Light"/>
        <family val="2"/>
      </rPr>
      <t xml:space="preserve"> Becas Otorgadas por Regional y Modalidad (Inicial, Continua y Posgrado)</t>
    </r>
  </si>
  <si>
    <r>
      <t>IV</t>
    </r>
    <r>
      <rPr>
        <b/>
        <sz val="16"/>
        <rFont val="Calibri Light"/>
        <family val="2"/>
      </rPr>
      <t xml:space="preserve"> Formación Inicial, Formación Continua y Posgrado</t>
    </r>
  </si>
  <si>
    <t>Educación Física</t>
  </si>
  <si>
    <t>Educación Inicial</t>
  </si>
  <si>
    <t>Becas otorgadas</t>
  </si>
  <si>
    <t>Licenciatura en Matemática orientada a la Educación Secundaria</t>
  </si>
  <si>
    <t>Total por</t>
  </si>
  <si>
    <t>-</t>
  </si>
  <si>
    <t>Programa Construyendo la Base de los Aprendizajes (CON BASE)</t>
  </si>
  <si>
    <t>Formación Integral Humana y Religiosa</t>
  </si>
  <si>
    <r>
      <t xml:space="preserve"> </t>
    </r>
    <r>
      <rPr>
        <b/>
        <sz val="13"/>
        <rFont val="Calibri Light"/>
        <family val="2"/>
      </rPr>
      <t>3.1 Beneficiarios en doctorados.</t>
    </r>
  </si>
  <si>
    <t>Universidad</t>
  </si>
  <si>
    <t>Licenciatura en Educación Inicial</t>
  </si>
  <si>
    <t>Total, Licenciaturas</t>
  </si>
  <si>
    <t xml:space="preserve">San Pedro de Macorís (05). </t>
  </si>
  <si>
    <t>Nivel nacional</t>
  </si>
  <si>
    <t>Total, Diplomados</t>
  </si>
  <si>
    <t xml:space="preserve">Barahona (01). </t>
  </si>
  <si>
    <t xml:space="preserve">Instituto Superior de Estudios Educativos Pedro Poveda (ISESP). </t>
  </si>
  <si>
    <t>Total, Talleres, Congresos, Cursos y Seminarios</t>
  </si>
  <si>
    <t>Doctorado Ciencias de la Educación</t>
  </si>
  <si>
    <t>Total general de becas otorgadas</t>
  </si>
  <si>
    <t>Becas otorgadas 2023</t>
  </si>
  <si>
    <t>% Becas otorgadas 2023</t>
  </si>
  <si>
    <t>Enero-Dic 2022</t>
  </si>
  <si>
    <t xml:space="preserve">Especialidades, Maestrías </t>
  </si>
  <si>
    <t>Meta del Trimestre 2023</t>
  </si>
  <si>
    <t>% Logrado vs Meta, 2023</t>
  </si>
  <si>
    <t>Acumulado por trimestre, año 2023</t>
  </si>
  <si>
    <t>Anexo No.3   Datos Acumulados por trimestre, año 2023</t>
  </si>
  <si>
    <t>Comparativo de metas 2021-2024 y el acumulado por año: 2020, 2021, 2022 y 2023</t>
  </si>
  <si>
    <t>Meta 2023</t>
  </si>
  <si>
    <t>Biología</t>
  </si>
  <si>
    <t xml:space="preserve">Resumen Estadístico
Formación y Desarrollo Profesional de Docentes
Abril- junio 2023
</t>
  </si>
  <si>
    <t>1.1 Beneficiarios en apertura de programas, período abril-junio 2023.</t>
  </si>
  <si>
    <t>1.1.2  Distribución de bachilleres becados en el programa de licenciaturas del Departamento de Formación Inicial por área formativa, abril-junio 2023.</t>
  </si>
  <si>
    <t>2.1 Beneficiarios en aperturas de programas del período abril-junio 2023.</t>
  </si>
  <si>
    <t>2.1.1 Total docentes becados vs meta abril-junio 2023.</t>
  </si>
  <si>
    <t>2.1.2 Total docentes becados por modalidad (diplomados, talleres, congresos, cursos y seminarios), abril-junio 2023.</t>
  </si>
  <si>
    <t>2.2 Diplomados y talleres por áreas curriculares, periodo abril-junio 2023.</t>
  </si>
  <si>
    <t>2.2.1  Total docentes becados en  diplomados según área formativa, abril-junio 2023.</t>
  </si>
  <si>
    <t>2.2.2  Total becas otorgadas por área formativa (talleres, congresos, cursos y seminarios), periodo abril-junio 2023.</t>
  </si>
  <si>
    <t>3.1.1 Total docentes becados en posgrado según modalidad, abril-junio 2023.</t>
  </si>
  <si>
    <t>Tabla No.4.1 Total becas otorgadas en programas formativos por departamento, abril-junio 2023.</t>
  </si>
  <si>
    <t>Tabla No.6.1: Total becas otorgadas por eje geográfico, abril-junio 2023.</t>
  </si>
  <si>
    <t>Tabla No. 6.2 Docentes becados en el programa de formación inicial, por eje geográfico, abril-junio 2023.</t>
  </si>
  <si>
    <t>Tabla No.6.3 Docentes becados en el programa de formación continua, por eje geográfico, abril-junio 2023.</t>
  </si>
  <si>
    <t>Tabla No.6.4 Docentes becados en programa de posgrado, por eje geográfico, abril-junio 2023.</t>
  </si>
  <si>
    <t>Tabla No.7.1 Total docentes becados por regional y modalidad, abril-junio 2023.</t>
  </si>
  <si>
    <t xml:space="preserve">Química </t>
  </si>
  <si>
    <t xml:space="preserve"> PERIODO ABRIL-JUNIO,  AÑO 2023</t>
  </si>
  <si>
    <t>Logrado 2do Trimestre 2023</t>
  </si>
  <si>
    <t>Enero-junio 2023</t>
  </si>
  <si>
    <t>Formación para inducción </t>
  </si>
  <si>
    <t>Gestión técnica y  Acompañamiento pedagógico</t>
  </si>
  <si>
    <t>Intervención Psicopedagógica </t>
  </si>
  <si>
    <t>Competencias</t>
  </si>
  <si>
    <t>Innovación </t>
  </si>
  <si>
    <t>% </t>
  </si>
  <si>
    <t>Formación Humana </t>
  </si>
  <si>
    <t>Supervisión Educativa</t>
  </si>
  <si>
    <t>Neurodesarrollo</t>
  </si>
  <si>
    <t>TIC</t>
  </si>
  <si>
    <t>Estrategias de Producción Escrita </t>
  </si>
  <si>
    <t>Ciencias Sociales</t>
  </si>
  <si>
    <t>Atención Integral a la Primera Infancia</t>
  </si>
  <si>
    <t>Gestión y Liderazgo Educativo</t>
  </si>
  <si>
    <t>Intervención Psicopedagógica</t>
  </si>
  <si>
    <t>Concreción Curricular y Sistematización</t>
  </si>
  <si>
    <t>Metodologías de aprendizaje </t>
  </si>
  <si>
    <t>                                       500</t>
  </si>
  <si>
    <t>                                         80</t>
  </si>
  <si>
    <t>Ciber Seguridad Básica para Docentes</t>
  </si>
  <si>
    <t>Formación de Directores y Subdirectores </t>
  </si>
  <si>
    <t>                                       150</t>
  </si>
  <si>
    <t>Rol del Orientador y Psicólogo en el Centro Educativo</t>
  </si>
  <si>
    <t>                                       100</t>
  </si>
  <si>
    <t>                                       580</t>
  </si>
  <si>
    <t>Aprendizaje de Español e Inglés</t>
  </si>
  <si>
    <t>                                       200</t>
  </si>
  <si>
    <t>Distrito Creativo</t>
  </si>
  <si>
    <t>                                       175</t>
  </si>
  <si>
    <t>VII Congreso 512: Cambiemos la Conversación </t>
  </si>
  <si>
    <t>                                       250</t>
  </si>
  <si>
    <t>                                   2,265</t>
  </si>
  <si>
    <t>2.2.2  Total becas otorgadas por área formativa (doctorados, maestrías y especialidades), periodo abril-junio 2023.</t>
  </si>
  <si>
    <t>Licenciatura en Biología orientada a la Educación Secundaria</t>
  </si>
  <si>
    <t>Universidad Central del Este (UCE).</t>
  </si>
  <si>
    <t>Universidad Central del Este (UCE), UTESA-Dajabón y UCATEBA.</t>
  </si>
  <si>
    <t>Licenciatura en Química orientada a la Educación Secundaria</t>
  </si>
  <si>
    <t>Universidad Católica Santo Domingo (UCSD).</t>
  </si>
  <si>
    <t>Licenciatura en Física</t>
  </si>
  <si>
    <t>Universidad Nacional Evangélica (UNEV).</t>
  </si>
  <si>
    <t>Diplomado en Formación para la Inducción a Docentes de nuevo ingreso del Sistema Educativo Público Preuniversitario ( Resolución 11-2022, MINERD)</t>
  </si>
  <si>
    <t xml:space="preserve">Nivel nacional </t>
  </si>
  <si>
    <t>Diplomado "Bibliotecas Escolares, con Énfasis en Animación Sociocultural”</t>
  </si>
  <si>
    <t xml:space="preserve">Santo Domingo (10). </t>
  </si>
  <si>
    <t xml:space="preserve">Centro Cultural Poveda. </t>
  </si>
  <si>
    <t>Diplomado en Acompañamiento y Sistematización del Desempeño Docente</t>
  </si>
  <si>
    <t xml:space="preserve">Santo Domingo (15). </t>
  </si>
  <si>
    <t xml:space="preserve">Instituto Dominicano de Tecnología (IDT).  </t>
  </si>
  <si>
    <t>Diplomado Intervención Psicopedagógica</t>
  </si>
  <si>
    <t xml:space="preserve">San Juan de la Maguana (02) y Neyba (18). </t>
  </si>
  <si>
    <t xml:space="preserve">Universidad Central del Este (UCE). </t>
  </si>
  <si>
    <t>Diplomado Competencia Integral a la Lectura</t>
  </si>
  <si>
    <t xml:space="preserve">Santo Domingo (10 y 15) y  Cotuí (16). </t>
  </si>
  <si>
    <t xml:space="preserve">World Visión y el Instituto Tecnológico de Monterrey México. </t>
  </si>
  <si>
    <t>Diplomado en Primera Infancia: Claves e Innovación"</t>
  </si>
  <si>
    <t xml:space="preserve">San Pedro de Macorís (05), Santiago (08), Mao (09), Puerto Plata (11) y  Montecristi (13). </t>
  </si>
  <si>
    <t xml:space="preserve">Universidad Nacional Pedro Henríquez Ureña (UNPHU). </t>
  </si>
  <si>
    <t>Diplomado en Acompañamiento Pedagógico para Mejores Prácticas Áulicas</t>
  </si>
  <si>
    <t xml:space="preserve"> La Vega (06). </t>
  </si>
  <si>
    <t xml:space="preserve">Universidad Católica del Cibao, (UCATECI). </t>
  </si>
  <si>
    <t>Diplomado en Formación Integral Humana y Religiosa</t>
  </si>
  <si>
    <t xml:space="preserve"> Montecristi (13)</t>
  </si>
  <si>
    <t>Universidad Católica del Cibao, UCATECI</t>
  </si>
  <si>
    <t>Diplomado Acompañamiento a la Práctica Educativa: Proceso que Cualifica el Pensamiento y la Acción de los Educadores</t>
  </si>
  <si>
    <t xml:space="preserve">Higüey (12). </t>
  </si>
  <si>
    <t>Diplomado Supervisión Educativa</t>
  </si>
  <si>
    <t>Diplomado en Evaluación desde el Enfoque por Competencias</t>
  </si>
  <si>
    <t xml:space="preserve"> Barahona (01) y  Neyba (18).</t>
  </si>
  <si>
    <t xml:space="preserve"> Universidad Nacional Pedro Henríquez Ureña (UNPHU). </t>
  </si>
  <si>
    <t>Diplomado "Formación metodológica, acompañamiento docente y supervisión educativa”</t>
  </si>
  <si>
    <t xml:space="preserve"> Santo Domingo (15). </t>
  </si>
  <si>
    <t xml:space="preserve">Universidad Iberoamericana (UNIBE). </t>
  </si>
  <si>
    <t>Diplomado De la Enseñanza de la Lengua de Señas</t>
  </si>
  <si>
    <t xml:space="preserve">Santo Domingo (10 y 15). </t>
  </si>
  <si>
    <t>Diplomado en Neurodesarrollo Hitos y Signos de Alarma en el Desarrollo</t>
  </si>
  <si>
    <t xml:space="preserve"> Azua (03) y San Cristóbal (04).</t>
  </si>
  <si>
    <t>Diplomado Estrategia de formación en educación para el Aprendizaje de las Ciencias y las Matemáticas en la educación Primaria y Secundaria, STEM</t>
  </si>
  <si>
    <t xml:space="preserve">Azua (03). </t>
  </si>
  <si>
    <t xml:space="preserve">Universidad del Caribe (UNICARIBE). </t>
  </si>
  <si>
    <t>Diplomado en Concreción Curricular y Sistematización de los procesos de aprendizaje en el nivel primario</t>
  </si>
  <si>
    <t xml:space="preserve">nivel nacional. </t>
  </si>
  <si>
    <t xml:space="preserve">Universidad Federico Henríquez y Carvajal (UFHEC). </t>
  </si>
  <si>
    <t>Diplomado  Estrategia en Educación para el Aprendizaje de las Ciencias y las Matemáticas en Educación Primaria y Secundaria STEM</t>
  </si>
  <si>
    <t xml:space="preserve">Universidad católica tecnológica de Barahona (UCATEBA). </t>
  </si>
  <si>
    <t>Diplomado Educación STEM</t>
  </si>
  <si>
    <t xml:space="preserve">Santiago (08). </t>
  </si>
  <si>
    <t xml:space="preserve">Instituto Tecnológico de Santo Domingo (INTEC). </t>
  </si>
  <si>
    <t>Diplomado  "Estrategias de Producción Escrita para Textos Expositivos y Argumentativos”</t>
  </si>
  <si>
    <t xml:space="preserve">Neyba (18). </t>
  </si>
  <si>
    <t xml:space="preserve">Pontificia Universidad Católica Madre y Maestra (PUCMM). </t>
  </si>
  <si>
    <t>Diplomado en Convivencia y Cultura de Paz en la Escuela: Estrategias y Herramientas para la Generación de un Clima Positivo en el Aula</t>
  </si>
  <si>
    <t xml:space="preserve">Puerto Plata (17). </t>
  </si>
  <si>
    <t>Diplomado Didáctica en la Enseñanza de la Formación Integral Humana y Religiosa.</t>
  </si>
  <si>
    <t xml:space="preserve"> San Juan de la Maguana (02) y Azua (02). </t>
  </si>
  <si>
    <t>Diplomado Estrategia de Formación en Educación para el Aprendizaje de las Ciencias y la Matemática en la Educación Primaria y Secundaria STEM</t>
  </si>
  <si>
    <t xml:space="preserve">Santo Domingo (15), Cotuí (16). </t>
  </si>
  <si>
    <t xml:space="preserve">Instituto Global de Altos Estudios en Ciencias Sociales (IGLOBAL),  Organización de Estados Iberoamericanos (OEI). </t>
  </si>
  <si>
    <t>Diplomado Virtual Herramientas Tecnológicas Aplicadas a la Enseñanza de las Ciencias Sociales</t>
  </si>
  <si>
    <t xml:space="preserve">La Vega (06) y  Nagua (14). </t>
  </si>
  <si>
    <t xml:space="preserve">Universidad Tecnológica de Santiago, UTESA. </t>
  </si>
  <si>
    <t>Diplomado Sistematización y Acompañamiento del Desempeño</t>
  </si>
  <si>
    <t xml:space="preserve">Instituto Dominicano de Tecnología (IDT). </t>
  </si>
  <si>
    <t>Diplomado Metodología de la Enseñanza de las Ciencias Sociales</t>
  </si>
  <si>
    <t xml:space="preserve">Organización para el Pensamiento para el Fomento Del Desarrollo OFDP/ UASD. </t>
  </si>
  <si>
    <t>San Cristóbal (04)</t>
  </si>
  <si>
    <t xml:space="preserve">Universidad Federico Henríquez y Carvajal (UFHEC).  </t>
  </si>
  <si>
    <t>Diplomado en Atención Integral a la Primera Infancia</t>
  </si>
  <si>
    <t>Nivel nacional.</t>
  </si>
  <si>
    <t xml:space="preserve">OEI. </t>
  </si>
  <si>
    <t>Diplomado en Gestión y Liderazgo Educativo</t>
  </si>
  <si>
    <t xml:space="preserve">Taller Metodologías de Aprendizaje y Colaboración </t>
  </si>
  <si>
    <t xml:space="preserve">Asociación para la creatividad, innovación y emprendimiento A100%. </t>
  </si>
  <si>
    <t>Taller Formación Digital 7.0 para Docentes de la Educación en Línea</t>
  </si>
  <si>
    <t xml:space="preserve">San Cristóbal (04). </t>
  </si>
  <si>
    <t xml:space="preserve">Universidad Nacional Tecnológica (UNNATEC). </t>
  </si>
  <si>
    <t>Taller Ciber Seguridad Básica para Docentes</t>
  </si>
  <si>
    <t xml:space="preserve">San Francisco de Macorís (07) y Santiago (08). </t>
  </si>
  <si>
    <t>Seminario Neurodidáctica: "Creando Escuelas del Futuro"</t>
  </si>
  <si>
    <t xml:space="preserve">Azua (03).  </t>
  </si>
  <si>
    <t xml:space="preserve">CACATÚ "Proyectos Corporativos", SRL. </t>
  </si>
  <si>
    <t xml:space="preserve">VII Congreso 512: Cambiemos la Conversación </t>
  </si>
  <si>
    <t xml:space="preserve">San Cristóbal (04), 10 Santo Domingo (10 y 15) y Puerto Plata (11). </t>
  </si>
  <si>
    <t xml:space="preserve">Instituto 512 en Alianza Estratégica con la Fundación Inicia Educación. </t>
  </si>
  <si>
    <t>Curso en Formación de Directores y Subdirectores Regionales y Distritales de Educación de la República Dominicana</t>
  </si>
  <si>
    <t xml:space="preserve"> Taller Rol del Orientador y Psicólogo en el Centro Educativo</t>
  </si>
  <si>
    <t xml:space="preserve">San Juan de la Maguana (02), Azua (03), San Cristóbal (04) y Neyba (18). </t>
  </si>
  <si>
    <t xml:space="preserve">Taller Formación Básica en Atención Integral a la Primera Infancia </t>
  </si>
  <si>
    <t xml:space="preserve">Barahona (01), San Juan de la Maguana (02), Azua (03), San Pedro de Macorís (05), Higüey (12),  y Neyba (18). </t>
  </si>
  <si>
    <t>Management Consulting Group, SRL (MCG).</t>
  </si>
  <si>
    <t>Curso Simposio Internacional: Hacia Una Estrategia Nacional y Multicultural para el Aprendizaje de Español e Inglés</t>
  </si>
  <si>
    <t>San Cristóbal (04), Santo Domingo (10 Y 15) y  Monte Plata (17).</t>
  </si>
  <si>
    <t xml:space="preserve"> Acción Empresarial por la Educación (EDUCA). </t>
  </si>
  <si>
    <t>Congreso II Internacional Distrito Creativo</t>
  </si>
  <si>
    <t xml:space="preserve">San Cristóbal (04),  Santo Domingo (10 Y 15) y  Monte Plata (17). </t>
  </si>
  <si>
    <t xml:space="preserve">Fil-Armonia. </t>
  </si>
  <si>
    <t>Talleres de Formación Básica en atención integral en la primera infancia  a los colaboradores de nuevo ingreso del INAIPI</t>
  </si>
  <si>
    <t xml:space="preserve">San Cristóbal (04), Santo Domingo (10 y 15) y Monte Plata (17). </t>
  </si>
  <si>
    <t xml:space="preserve">Educativa Didáctica. </t>
  </si>
  <si>
    <t>Pedro de Macorís (05), Higüey (12)</t>
  </si>
  <si>
    <t>UASD</t>
  </si>
  <si>
    <t>Maestría Planificación y Gestión de la Educación</t>
  </si>
  <si>
    <t xml:space="preserve">San Pedro de Macorís (05)  e Higüey (12). </t>
  </si>
  <si>
    <t>Universidad Católica de Santo Domingo (UCSD)</t>
  </si>
  <si>
    <t>Maestría en Lingüística Aplicada a la Enseñanza de la Lengua Española</t>
  </si>
  <si>
    <t xml:space="preserve">San Cristobal (04), Santo Domingo (10 y 15) y Monte Plata (17). </t>
  </si>
  <si>
    <t>Universidad Católica Nordestina (UCNE)</t>
  </si>
  <si>
    <t>Maestría en Formación Integral Humana y Religiosa</t>
  </si>
  <si>
    <t xml:space="preserve">San Cristóbal (04), Santo Domingo (10,15) y Monte Plata (17).  </t>
  </si>
  <si>
    <t xml:space="preserve">Universidad Católica Santo Domingo (UCSD). </t>
  </si>
  <si>
    <r>
      <t>Maestría Historia para Educadores</t>
    </r>
    <r>
      <rPr>
        <i/>
        <sz val="10"/>
        <color theme="1"/>
        <rFont val="Arial"/>
        <family val="2"/>
      </rPr>
      <t xml:space="preserve"> </t>
    </r>
  </si>
  <si>
    <t xml:space="preserve">PUCMM. </t>
  </si>
  <si>
    <t>Maestría Historia y Geografía</t>
  </si>
  <si>
    <t xml:space="preserve">San Francisco de Macorís (07). </t>
  </si>
  <si>
    <t>Universidad Católica Nordestana (UCNE).</t>
  </si>
  <si>
    <t>Maestría en Procesos Pedagógicos y Gestión de La Educación Infantil</t>
  </si>
  <si>
    <t>UASD.</t>
  </si>
  <si>
    <t>Maestría en Gestión de la Educación Física y el Deporte</t>
  </si>
  <si>
    <t>Cotuí (16)</t>
  </si>
  <si>
    <t xml:space="preserve">Universidad Autónoma de Santo Domingo (UASD) </t>
  </si>
  <si>
    <t>Maestría en Ciencias de la Educación con Mención en Didáctica de la Enseñanza de Educación Inicial</t>
  </si>
  <si>
    <t>San Juan (02) y Azua (03)</t>
  </si>
  <si>
    <t>UNEFA</t>
  </si>
  <si>
    <t>Maestría en Educación Inicial</t>
  </si>
  <si>
    <t>Monte Plata (17)</t>
  </si>
  <si>
    <t>UNICARIBE</t>
  </si>
  <si>
    <t>Maestría en Currículo y Pedagogía de Nivel Inicial</t>
  </si>
  <si>
    <t>La Vega (06) y Cotuí (16)</t>
  </si>
  <si>
    <t>PUCMM</t>
  </si>
  <si>
    <t>Maestría en Matemática para el Nivel Secundario</t>
  </si>
  <si>
    <t>Barahona (01) y  Neyba (18)</t>
  </si>
  <si>
    <t>UCATEBA</t>
  </si>
  <si>
    <t xml:space="preserve">Maestría en Lingüística Aplicada a la Enseñanza del Inglés  </t>
  </si>
  <si>
    <t xml:space="preserve">Maestría en Desarrollo Curricular </t>
  </si>
  <si>
    <t>INTEC</t>
  </si>
  <si>
    <t>Maestría en Patología del Leguaje y del Habla</t>
  </si>
  <si>
    <t>San Cristobal (04), Santo Domingo (10 y 15)</t>
  </si>
  <si>
    <t>PCMM</t>
  </si>
  <si>
    <t xml:space="preserve">Maestría en Investigación e Innovación Educativa </t>
  </si>
  <si>
    <t>Barahona (01), San Juan (02), Azua (03) y  Neyba (18)</t>
  </si>
  <si>
    <t xml:space="preserve">Maestría en Evaluación Educativa </t>
  </si>
  <si>
    <t>San Francisco de Mocoris (07), Santiago (08), Puerto Plata (11)</t>
  </si>
  <si>
    <t>Maestría en Tecnología Educativa</t>
  </si>
  <si>
    <t>PUCMM, UCE</t>
  </si>
  <si>
    <t xml:space="preserve">maestría en patología del Habla y del Lenguaje </t>
  </si>
  <si>
    <t xml:space="preserve">San Cristobal (04) </t>
  </si>
  <si>
    <t xml:space="preserve">Especialidad en Habilitación Docente Modalidad Técnico Profesional: para el Nivel Secundario.
</t>
  </si>
  <si>
    <t xml:space="preserve">Universidad Fernando Arturo de Meriño (UAFAM) </t>
  </si>
  <si>
    <t xml:space="preserve">Especialidad en Habilitación Docente, Modalidad en Arte </t>
  </si>
  <si>
    <t xml:space="preserve">Especialidad en Habilitación Docente Modalidad Técnico Profesional para el Nivel Secundario </t>
  </si>
  <si>
    <t>UAFAN</t>
  </si>
  <si>
    <t>Ciencias de la Educación</t>
  </si>
  <si>
    <t>Planificación y Gestión de la Educación</t>
  </si>
  <si>
    <t>Lengua Española</t>
  </si>
  <si>
    <t xml:space="preserve">Historia para Educadores </t>
  </si>
  <si>
    <t xml:space="preserve"> Educación Física y el Deporte</t>
  </si>
  <si>
    <t xml:space="preserve">Matemática </t>
  </si>
  <si>
    <t xml:space="preserve">Inglés  </t>
  </si>
  <si>
    <t xml:space="preserve">Desarrollo Curricular </t>
  </si>
  <si>
    <t xml:space="preserve"> Investigación e Innovación Educativa </t>
  </si>
  <si>
    <t xml:space="preserve">Evaluación Educativa </t>
  </si>
  <si>
    <t xml:space="preserve"> Técnico Profesional</t>
  </si>
  <si>
    <t xml:space="preserve">Modalidad en Arte </t>
  </si>
  <si>
    <t>Tabla 8.</t>
  </si>
  <si>
    <t>Tabla 9.</t>
  </si>
  <si>
    <t>Tabla 11.1.</t>
  </si>
  <si>
    <t>Tabla 11.2.</t>
  </si>
  <si>
    <t>Tabla 11.3.</t>
  </si>
  <si>
    <t>Instituto Tecnológico de Santo Domingo (INTEC) 620, Instituto Superior de Estudios Educativos Pedro Poveda (ISESP) 707, Instituto Superior de Formación Docente Salome Instituto Tecnológico de Santo Domingo (INTEC), Instituto Superior de Estudios Educativos Pedro Poveda (ISESP), Instituto Superior de Formación Docente Salome Ureña (ISFODOSU), Pontificia Universidad Católica Madre y Maestra (PUCMM), Universidad Autónoma de Santo Domingo (UASD), Universidad Católica del Este (UCADE), Católica Tecnológica de Barahona (UCATEBA), Universidad Católica Tecnológica del Cibao (UCATECI), Universidad Central del Este (UCE), Universidad Católica Nordestana (UCNE), Universidad Católica de Santo Domingo (UCSD), Universidad Nacional Adventista (UNAD), Universidad Iberoamericana (UNIBE), Universidad Nacional del Caribe (UNICARIBE), Universidad ISA (UNISA), Universidad Nacional Pedro Henríquez Ureña (UNPHU), Universidad Tecnológica del Cibao Oriental (UTECO), Universidad Tecnológica de Santiago (UTESA) y la Universidad Tecnológica del Sur (UTESUR).</t>
  </si>
  <si>
    <t>Total, Doctorados, Maestrías y Especialidades</t>
  </si>
  <si>
    <t>Doctorados, Maestrías y Especialidades</t>
  </si>
  <si>
    <t>Nota: Meta de Formación Continua fue modificada (de 204,416  a 270,352)</t>
  </si>
  <si>
    <t xml:space="preserve">Docentes y Bachilleres Capacitados </t>
  </si>
  <si>
    <t xml:space="preserve">% de Docentes Bachilleres Capacitados </t>
  </si>
  <si>
    <t>Tabla No.5.1 Total docentes y bachilleres becados que concluyeron programas formativos, por departamento, abril-junio 2023.</t>
  </si>
  <si>
    <t>Doctorados, matesrías y especialidades</t>
  </si>
  <si>
    <t xml:space="preserve">Diplomado Intervención Psicopedagógica en el Contexto Educativo Federico Henríquez y Carvajal (UFHEC).  </t>
  </si>
  <si>
    <r>
      <t>Tabla No.5.1 Total docentes y bachilleres becados que</t>
    </r>
    <r>
      <rPr>
        <b/>
        <i/>
        <sz val="12"/>
        <color rgb="FFFF0000"/>
        <rFont val="Calibri Light"/>
        <family val="2"/>
      </rPr>
      <t xml:space="preserve"> concluyeron</t>
    </r>
    <r>
      <rPr>
        <b/>
        <i/>
        <sz val="12"/>
        <rFont val="Calibri Light"/>
        <family val="2"/>
      </rPr>
      <t xml:space="preserve"> programas formativos, por departamento, período abril-junio 2023.</t>
    </r>
  </si>
  <si>
    <t>Verificación total de becas otorgadas programas formativos, por departamento y trimestre del año 2023.</t>
  </si>
  <si>
    <t>Docentes y bachilleres capacitados y graduados</t>
  </si>
  <si>
    <t xml:space="preserve">"INAFOCAM
     RELACIÓN DE LA FORMACIÓN PEDAGÓGICA TRANSVERSAL OFERTADOS A DOCENTES Y BACHILLERES  EN SERVICIO
PERIODO ABRIL - JUNIO, AÑO 2023"   
</t>
  </si>
  <si>
    <t>Anexo No.4     Datos Acumulados durante el periodo Agosto 2020 – junio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</si>
</sst>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 #,##0.00_-;_-* &quot;-&quot;??_-;_-@_-"/>
    <numFmt numFmtId="165" formatCode="_-* #,##0_-;\-* #,##0_-;_-* &quot;-&quot;??_-;_-@_-"/>
    <numFmt numFmtId="166" formatCode="0_ ;\-0\ "/>
    <numFmt numFmtId="167" formatCode="0.0%"/>
  </numFmts>
  <fonts count="59"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sz val="11"/>
      <color rgb="FF000000"/>
      <name val="Calibri"/>
      <family val="2"/>
      <scheme val="minor"/>
    </font>
    <font>
      <sz val="12"/>
      <color theme="1"/>
      <name val="Calibri"/>
      <family val="2"/>
      <scheme val="minor"/>
    </font>
    <font>
      <sz val="16"/>
      <name val="Algerian"/>
      <family val="5"/>
    </font>
    <font>
      <b/>
      <sz val="16"/>
      <name val="Calibri Light"/>
      <family val="2"/>
    </font>
    <font>
      <b/>
      <sz val="13"/>
      <name val="Calibri Light"/>
      <family val="2"/>
    </font>
    <font>
      <sz val="1"/>
      <color theme="1"/>
      <name val="Calibri"/>
      <family val="2"/>
      <scheme val="minor"/>
    </font>
    <font>
      <sz val="6"/>
      <color theme="1"/>
      <name val="Calibri"/>
      <family val="2"/>
      <scheme val="minor"/>
    </font>
    <font>
      <b/>
      <sz val="12"/>
      <name val="Calibri Light"/>
      <family val="2"/>
    </font>
    <font>
      <sz val="5"/>
      <color theme="1"/>
      <name val="Calibri"/>
      <family val="2"/>
      <scheme val="minor"/>
    </font>
    <font>
      <sz val="8"/>
      <color theme="1"/>
      <name val="Calibri"/>
      <family val="2"/>
      <scheme val="minor"/>
    </font>
    <font>
      <b/>
      <sz val="1"/>
      <color theme="1"/>
      <name val="Calibri"/>
      <family val="2"/>
      <scheme val="minor"/>
    </font>
    <font>
      <sz val="9"/>
      <color theme="1"/>
      <name val="Calibri"/>
      <family val="2"/>
      <scheme val="minor"/>
    </font>
    <font>
      <sz val="13"/>
      <name val="Calibri Light"/>
      <family val="2"/>
    </font>
    <font>
      <sz val="3"/>
      <color theme="1"/>
      <name val="Calibri"/>
      <family val="2"/>
      <scheme val="minor"/>
    </font>
    <font>
      <sz val="9"/>
      <color rgb="FF000000"/>
      <name val="Calibri"/>
      <family val="2"/>
      <scheme val="minor"/>
    </font>
    <font>
      <b/>
      <sz val="12"/>
      <name val="Calibri"/>
      <family val="2"/>
    </font>
    <font>
      <b/>
      <sz val="10"/>
      <color theme="1"/>
      <name val="Calibri"/>
      <family val="2"/>
      <scheme val="minor"/>
    </font>
    <font>
      <b/>
      <sz val="10"/>
      <color rgb="FF000000"/>
      <name val="Calibri"/>
      <family val="2"/>
      <scheme val="minor"/>
    </font>
    <font>
      <sz val="10"/>
      <color rgb="FF000000"/>
      <name val="Calibri"/>
      <family val="2"/>
      <scheme val="minor"/>
    </font>
    <font>
      <b/>
      <sz val="7"/>
      <color theme="1"/>
      <name val="Calibri"/>
      <family val="2"/>
      <scheme val="minor"/>
    </font>
    <font>
      <b/>
      <sz val="18"/>
      <color theme="1"/>
      <name val="Calibri"/>
      <family val="2"/>
      <scheme val="minor"/>
    </font>
    <font>
      <b/>
      <sz val="11"/>
      <name val="Calibri Light"/>
      <family val="2"/>
    </font>
    <font>
      <sz val="12"/>
      <color rgb="FF000000"/>
      <name val="Calibri"/>
      <family val="2"/>
      <scheme val="minor"/>
    </font>
    <font>
      <b/>
      <sz val="14"/>
      <color rgb="FF000000"/>
      <name val="Calibri"/>
      <family val="2"/>
      <scheme val="minor"/>
    </font>
    <font>
      <i/>
      <sz val="10"/>
      <color theme="1"/>
      <name val="Calibri"/>
      <family val="2"/>
      <scheme val="minor"/>
    </font>
    <font>
      <sz val="11"/>
      <color rgb="FFFF0000"/>
      <name val="Calibri"/>
      <family val="2"/>
      <scheme val="minor"/>
    </font>
    <font>
      <b/>
      <i/>
      <sz val="12"/>
      <name val="Calibri Light"/>
      <family val="2"/>
    </font>
    <font>
      <b/>
      <sz val="14"/>
      <color theme="1"/>
      <name val="Calibri"/>
      <family val="2"/>
      <scheme val="minor"/>
    </font>
    <font>
      <b/>
      <sz val="12"/>
      <color rgb="FF000000"/>
      <name val="Calibri"/>
      <family val="2"/>
      <scheme val="minor"/>
    </font>
    <font>
      <b/>
      <sz val="12"/>
      <color theme="1"/>
      <name val="Calibri"/>
      <family val="2"/>
      <scheme val="minor"/>
    </font>
    <font>
      <b/>
      <sz val="12"/>
      <color rgb="FFFF0000"/>
      <name val="Calibri"/>
      <family val="2"/>
      <scheme val="minor"/>
    </font>
    <font>
      <sz val="11"/>
      <name val="Calibri"/>
      <family val="2"/>
      <scheme val="minor"/>
    </font>
    <font>
      <b/>
      <sz val="11"/>
      <name val="Calibri"/>
      <family val="2"/>
      <scheme val="minor"/>
    </font>
    <font>
      <b/>
      <sz val="9"/>
      <color rgb="FF000000"/>
      <name val="Calibri"/>
      <family val="2"/>
      <scheme val="minor"/>
    </font>
    <font>
      <sz val="10"/>
      <name val="Calibri"/>
      <family val="2"/>
      <scheme val="minor"/>
    </font>
    <font>
      <b/>
      <sz val="12"/>
      <name val="Calibri"/>
      <family val="2"/>
      <scheme val="minor"/>
    </font>
    <font>
      <b/>
      <sz val="8"/>
      <color theme="1"/>
      <name val="Calibri"/>
      <family val="2"/>
      <scheme val="minor"/>
    </font>
    <font>
      <b/>
      <sz val="9"/>
      <color theme="1"/>
      <name val="Calibri"/>
      <family val="2"/>
      <scheme val="minor"/>
    </font>
    <font>
      <b/>
      <sz val="11"/>
      <color rgb="FF002060"/>
      <name val="Calibri"/>
      <family val="2"/>
      <scheme val="minor"/>
    </font>
    <font>
      <i/>
      <sz val="11"/>
      <color theme="1"/>
      <name val="Calibri"/>
      <family val="2"/>
      <scheme val="minor"/>
    </font>
    <font>
      <b/>
      <i/>
      <sz val="12"/>
      <color rgb="FFFF0000"/>
      <name val="Calibri Light"/>
      <family val="2"/>
    </font>
    <font>
      <i/>
      <sz val="12"/>
      <color theme="1"/>
      <name val="Calibri"/>
      <family val="2"/>
      <scheme val="minor"/>
    </font>
    <font>
      <b/>
      <i/>
      <sz val="22"/>
      <color theme="1"/>
      <name val="Calibri"/>
      <family val="2"/>
      <scheme val="minor"/>
    </font>
    <font>
      <b/>
      <sz val="16"/>
      <color theme="1"/>
      <name val="Calibri"/>
      <family val="2"/>
      <scheme val="minor"/>
    </font>
    <font>
      <i/>
      <sz val="9"/>
      <color theme="1"/>
      <name val="Calibri"/>
      <family val="2"/>
      <scheme val="minor"/>
    </font>
    <font>
      <i/>
      <sz val="10"/>
      <color theme="1"/>
      <name val="Arial"/>
      <family val="2"/>
    </font>
    <font>
      <b/>
      <sz val="11"/>
      <color rgb="FFFF0000"/>
      <name val="Calibri"/>
      <family val="2"/>
      <scheme val="minor"/>
    </font>
    <font>
      <b/>
      <sz val="10"/>
      <color theme="1"/>
      <name val="Times New Roman"/>
      <family val="1"/>
    </font>
    <font>
      <b/>
      <sz val="12"/>
      <color rgb="FFFFFFFF"/>
      <name val="Times New Roman"/>
      <family val="1"/>
    </font>
    <font>
      <b/>
      <sz val="12"/>
      <color rgb="FF767171"/>
      <name val="Times New Roman"/>
      <family val="1"/>
    </font>
    <font>
      <sz val="12"/>
      <color rgb="FF767171"/>
      <name val="Times New Roman"/>
      <family val="1"/>
    </font>
    <font>
      <sz val="9"/>
      <color rgb="FF000000"/>
      <name val="Calibri"/>
      <family val="2"/>
    </font>
    <font>
      <b/>
      <sz val="11"/>
      <color rgb="FF000000"/>
      <name val="Calibri"/>
      <family val="2"/>
    </font>
    <font>
      <sz val="11"/>
      <color rgb="FF000000"/>
      <name val="Calibri"/>
      <family val="2"/>
    </font>
    <font>
      <sz val="8"/>
      <name val="Calibri"/>
      <family val="2"/>
      <scheme val="minor"/>
    </font>
  </fonts>
  <fills count="15">
    <fill>
      <patternFill patternType="none"/>
    </fill>
    <fill>
      <patternFill patternType="gray125"/>
    </fill>
    <fill>
      <patternFill patternType="solid">
        <fgColor rgb="FFB6E1E7"/>
        <bgColor indexed="64"/>
      </patternFill>
    </fill>
    <fill>
      <patternFill patternType="solid">
        <fgColor rgb="FFC1EDFC"/>
        <bgColor indexed="64"/>
      </patternFill>
    </fill>
    <fill>
      <patternFill patternType="solid">
        <fgColor rgb="FFB3CCFF"/>
        <bgColor indexed="64"/>
      </patternFill>
    </fill>
    <fill>
      <patternFill patternType="solid">
        <fgColor rgb="FFC0CF3A"/>
        <bgColor indexed="64"/>
      </patternFill>
    </fill>
    <fill>
      <patternFill patternType="solid">
        <fgColor rgb="FFFAFD77"/>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0070C0"/>
        <bgColor indexed="64"/>
      </patternFill>
    </fill>
    <fill>
      <patternFill patternType="solid">
        <fgColor rgb="FFFFC000"/>
        <bgColor indexed="64"/>
      </patternFill>
    </fill>
    <fill>
      <patternFill patternType="solid">
        <fgColor rgb="FF001848"/>
        <bgColor indexed="64"/>
      </patternFill>
    </fill>
    <fill>
      <patternFill patternType="solid">
        <fgColor theme="7"/>
        <bgColor indexed="64"/>
      </patternFill>
    </fill>
    <fill>
      <patternFill patternType="solid">
        <fgColor rgb="FFFFFFFF"/>
        <bgColor indexed="64"/>
      </patternFill>
    </fill>
  </fills>
  <borders count="8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diagonal/>
    </border>
    <border>
      <left/>
      <right style="medium">
        <color indexed="64"/>
      </right>
      <top style="medium">
        <color indexed="64"/>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diagonal/>
    </border>
    <border>
      <left style="medium">
        <color rgb="FF5B9BD5"/>
      </left>
      <right style="medium">
        <color rgb="FF5B9BD5"/>
      </right>
      <top style="medium">
        <color rgb="FF5B9BD5"/>
      </top>
      <bottom/>
      <diagonal/>
    </border>
    <border>
      <left style="medium">
        <color rgb="FF5B9BD5"/>
      </left>
      <right style="medium">
        <color rgb="FF5B9BD5"/>
      </right>
      <top/>
      <bottom style="medium">
        <color rgb="FF5B9BD5"/>
      </bottom>
      <diagonal/>
    </border>
    <border>
      <left/>
      <right style="medium">
        <color rgb="FF5B9BD5"/>
      </right>
      <top style="medium">
        <color rgb="FF5B9BD5"/>
      </top>
      <bottom style="medium">
        <color rgb="FF5B9BD5"/>
      </bottom>
      <diagonal/>
    </border>
    <border>
      <left/>
      <right/>
      <top style="medium">
        <color rgb="FF5B9BD5"/>
      </top>
      <bottom style="medium">
        <color rgb="FF5B9BD5"/>
      </bottom>
      <diagonal/>
    </border>
    <border>
      <left/>
      <right style="medium">
        <color rgb="FF5B9BD5"/>
      </right>
      <top/>
      <bottom style="medium">
        <color rgb="FF5B9BD5"/>
      </bottom>
      <diagonal/>
    </border>
    <border>
      <left style="medium">
        <color rgb="FF5B9BD5"/>
      </left>
      <right/>
      <top style="medium">
        <color rgb="FF5B9BD5"/>
      </top>
      <bottom style="medium">
        <color rgb="FF5B9BD5"/>
      </bottom>
      <diagonal/>
    </border>
    <border>
      <left style="medium">
        <color rgb="FF5B9BD5"/>
      </left>
      <right style="medium">
        <color rgb="FF5B9BD5"/>
      </right>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rgb="FF5B9BD5"/>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theme="4" tint="0.39997558519241921"/>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rgb="FF00B0F0"/>
      </left>
      <right style="medium">
        <color rgb="FF5B9BD5"/>
      </right>
      <top style="medium">
        <color rgb="FF5B9BD5"/>
      </top>
      <bottom/>
      <diagonal/>
    </border>
    <border>
      <left style="thin">
        <color rgb="FF00B0F0"/>
      </left>
      <right style="medium">
        <color rgb="FF5B9BD5"/>
      </right>
      <top/>
      <bottom style="medium">
        <color rgb="FF5B9BD5"/>
      </bottom>
      <diagonal/>
    </border>
    <border>
      <left/>
      <right style="thin">
        <color rgb="FF00B0F0"/>
      </right>
      <top style="medium">
        <color rgb="FF5B9BD5"/>
      </top>
      <bottom style="medium">
        <color rgb="FF5B9BD5"/>
      </bottom>
      <diagonal/>
    </border>
    <border>
      <left style="medium">
        <color rgb="FF5B9BD5"/>
      </left>
      <right style="thin">
        <color rgb="FF00B0F0"/>
      </right>
      <top style="medium">
        <color rgb="FF5B9BD5"/>
      </top>
      <bottom style="medium">
        <color rgb="FF5B9BD5"/>
      </bottom>
      <diagonal/>
    </border>
    <border>
      <left style="thin">
        <color rgb="FF00B0F0"/>
      </left>
      <right style="thin">
        <color rgb="FF00B0F0"/>
      </right>
      <top style="medium">
        <color rgb="FF5B9BD5"/>
      </top>
      <bottom style="medium">
        <color rgb="FF5B9BD5"/>
      </bottom>
      <diagonal/>
    </border>
    <border>
      <left style="thin">
        <color rgb="FF00B0F0"/>
      </left>
      <right style="thin">
        <color rgb="FF00B0F0"/>
      </right>
      <top/>
      <bottom style="medium">
        <color rgb="FF5B9BD5"/>
      </bottom>
      <diagonal/>
    </border>
    <border>
      <left style="medium">
        <color rgb="FF5B9BD5"/>
      </left>
      <right/>
      <top style="medium">
        <color rgb="FF5B9BD5"/>
      </top>
      <bottom/>
      <diagonal/>
    </border>
    <border>
      <left style="medium">
        <color rgb="FF5B9BD5"/>
      </left>
      <right/>
      <top/>
      <bottom style="medium">
        <color rgb="FF5B9BD5"/>
      </bottom>
      <diagonal/>
    </border>
    <border>
      <left style="thin">
        <color indexed="64"/>
      </left>
      <right/>
      <top style="medium">
        <color indexed="64"/>
      </top>
      <bottom style="medium">
        <color indexed="64"/>
      </bottom>
      <diagonal/>
    </border>
    <border>
      <left style="medium">
        <color indexed="64"/>
      </left>
      <right style="medium">
        <color rgb="FF5B9BD5"/>
      </right>
      <top style="medium">
        <color indexed="64"/>
      </top>
      <bottom/>
      <diagonal/>
    </border>
    <border>
      <left/>
      <right style="medium">
        <color rgb="FF5B9BD5"/>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rgb="FF00B0F0"/>
      </right>
      <top style="medium">
        <color indexed="64"/>
      </top>
      <bottom/>
      <diagonal/>
    </border>
    <border>
      <left style="thin">
        <color rgb="FF00B0F0"/>
      </left>
      <right/>
      <top style="medium">
        <color indexed="64"/>
      </top>
      <bottom/>
      <diagonal/>
    </border>
    <border>
      <left style="thin">
        <color rgb="FF00B0F0"/>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15">
    <xf numFmtId="0" fontId="0" fillId="0" borderId="0" xfId="0"/>
    <xf numFmtId="0" fontId="2" fillId="2" borderId="1" xfId="0" applyFont="1" applyFill="1" applyBorder="1" applyAlignment="1">
      <alignment vertical="center"/>
    </xf>
    <xf numFmtId="0" fontId="0" fillId="0" borderId="3" xfId="0" applyBorder="1" applyAlignment="1">
      <alignment vertical="center"/>
    </xf>
    <xf numFmtId="0" fontId="6"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5" xfId="0" applyBorder="1" applyAlignment="1">
      <alignment horizontal="center" vertical="center" wrapText="1"/>
    </xf>
    <xf numFmtId="0" fontId="2" fillId="0" borderId="5" xfId="0" applyFont="1" applyBorder="1" applyAlignment="1">
      <alignment horizontal="center" vertical="center" wrapText="1"/>
    </xf>
    <xf numFmtId="0" fontId="0" fillId="0" borderId="4" xfId="0" applyBorder="1" applyAlignment="1">
      <alignment vertical="center" wrapText="1"/>
    </xf>
    <xf numFmtId="0" fontId="0" fillId="0" borderId="3" xfId="0" applyBorder="1" applyAlignment="1">
      <alignment horizontal="center" vertical="center" wrapText="1"/>
    </xf>
    <xf numFmtId="0" fontId="20" fillId="0" borderId="0" xfId="0" applyFont="1" applyAlignment="1">
      <alignment horizontal="center" vertical="center"/>
    </xf>
    <xf numFmtId="0" fontId="9" fillId="0" borderId="0" xfId="0" applyFont="1" applyAlignment="1">
      <alignment horizontal="center" vertical="center"/>
    </xf>
    <xf numFmtId="0" fontId="23" fillId="0" borderId="0" xfId="0" applyFont="1" applyAlignment="1">
      <alignment horizontal="center" vertical="center"/>
    </xf>
    <xf numFmtId="0" fontId="24" fillId="0" borderId="0" xfId="0" applyFont="1" applyAlignment="1">
      <alignment vertical="center"/>
    </xf>
    <xf numFmtId="0" fontId="3" fillId="2" borderId="4" xfId="0" applyFont="1" applyFill="1" applyBorder="1" applyAlignment="1">
      <alignment horizontal="center" vertical="center" wrapText="1"/>
    </xf>
    <xf numFmtId="0" fontId="3" fillId="2" borderId="17" xfId="0" applyFont="1" applyFill="1" applyBorder="1" applyAlignment="1">
      <alignment horizontal="center" vertical="center"/>
    </xf>
    <xf numFmtId="0" fontId="2" fillId="2" borderId="1" xfId="0" applyFont="1" applyFill="1" applyBorder="1" applyAlignment="1">
      <alignment horizontal="center"/>
    </xf>
    <xf numFmtId="0" fontId="2" fillId="2" borderId="3" xfId="0" applyFont="1" applyFill="1" applyBorder="1" applyAlignment="1">
      <alignment vertical="center"/>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vertical="center" wrapText="1"/>
    </xf>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1" xfId="0" applyFont="1" applyFill="1" applyBorder="1" applyAlignment="1">
      <alignment horizontal="center" vertical="center"/>
    </xf>
    <xf numFmtId="0" fontId="2" fillId="2" borderId="9" xfId="0" applyFont="1" applyFill="1" applyBorder="1" applyAlignment="1">
      <alignment vertical="center"/>
    </xf>
    <xf numFmtId="0" fontId="4" fillId="2" borderId="1" xfId="0" applyFont="1" applyFill="1" applyBorder="1" applyAlignment="1">
      <alignment vertical="center"/>
    </xf>
    <xf numFmtId="0" fontId="28" fillId="0" borderId="0" xfId="0" applyFont="1"/>
    <xf numFmtId="0" fontId="3" fillId="0" borderId="0" xfId="0" applyFont="1" applyAlignment="1">
      <alignment horizontal="center" vertical="center" wrapText="1"/>
    </xf>
    <xf numFmtId="0" fontId="30" fillId="0" borderId="0" xfId="0" applyFont="1" applyAlignment="1">
      <alignment vertical="center"/>
    </xf>
    <xf numFmtId="0" fontId="31" fillId="0" borderId="0" xfId="0" applyFont="1" applyAlignment="1">
      <alignment horizontal="center" vertical="center" wrapText="1"/>
    </xf>
    <xf numFmtId="0" fontId="32" fillId="3" borderId="14" xfId="0" applyFont="1" applyFill="1" applyBorder="1" applyAlignment="1">
      <alignment vertical="center" wrapText="1"/>
    </xf>
    <xf numFmtId="3" fontId="32" fillId="3" borderId="14" xfId="0" applyNumberFormat="1" applyFont="1" applyFill="1" applyBorder="1" applyAlignment="1">
      <alignment horizontal="center" vertical="center"/>
    </xf>
    <xf numFmtId="0" fontId="32" fillId="3" borderId="11" xfId="0" applyFont="1" applyFill="1" applyBorder="1" applyAlignment="1">
      <alignment vertical="center"/>
    </xf>
    <xf numFmtId="0" fontId="32" fillId="3" borderId="14" xfId="0" applyFont="1" applyFill="1" applyBorder="1" applyAlignment="1">
      <alignment horizontal="center" vertical="center" wrapText="1"/>
    </xf>
    <xf numFmtId="3" fontId="32" fillId="3" borderId="14" xfId="0" applyNumberFormat="1" applyFont="1" applyFill="1" applyBorder="1" applyAlignment="1">
      <alignment horizontal="center" vertical="center" wrapText="1"/>
    </xf>
    <xf numFmtId="0" fontId="32" fillId="3" borderId="14" xfId="0" applyFont="1" applyFill="1" applyBorder="1" applyAlignment="1">
      <alignment horizontal="center" vertical="center"/>
    </xf>
    <xf numFmtId="166" fontId="32" fillId="3" borderId="14" xfId="1" applyNumberFormat="1" applyFont="1" applyFill="1" applyBorder="1" applyAlignment="1">
      <alignment horizontal="center" vertical="center" wrapText="1"/>
    </xf>
    <xf numFmtId="0" fontId="32" fillId="2" borderId="11" xfId="0" applyFont="1" applyFill="1" applyBorder="1" applyAlignment="1">
      <alignment vertical="center"/>
    </xf>
    <xf numFmtId="0" fontId="32" fillId="2" borderId="11" xfId="0" applyFont="1" applyFill="1" applyBorder="1" applyAlignment="1">
      <alignment horizontal="left" vertical="center"/>
    </xf>
    <xf numFmtId="0" fontId="32" fillId="2" borderId="11" xfId="0" applyFont="1" applyFill="1" applyBorder="1" applyAlignment="1">
      <alignment horizontal="left" vertical="center" wrapText="1"/>
    </xf>
    <xf numFmtId="0" fontId="26" fillId="0" borderId="11" xfId="0" applyFont="1" applyBorder="1" applyAlignment="1">
      <alignment horizontal="right" vertical="center"/>
    </xf>
    <xf numFmtId="0" fontId="32" fillId="2" borderId="15" xfId="0" applyFont="1" applyFill="1" applyBorder="1" applyAlignment="1">
      <alignment horizontal="center" vertical="center" wrapText="1"/>
    </xf>
    <xf numFmtId="0" fontId="32" fillId="2" borderId="13" xfId="0" applyFont="1" applyFill="1" applyBorder="1" applyAlignment="1">
      <alignment horizontal="center" vertical="center" wrapText="1"/>
    </xf>
    <xf numFmtId="0" fontId="32" fillId="2" borderId="12" xfId="0" applyFont="1" applyFill="1" applyBorder="1" applyAlignment="1">
      <alignment horizontal="center" vertical="center" wrapText="1"/>
    </xf>
    <xf numFmtId="9" fontId="32" fillId="3" borderId="14" xfId="2" applyFont="1" applyFill="1" applyBorder="1" applyAlignment="1">
      <alignment horizontal="center" vertical="center" wrapText="1"/>
    </xf>
    <xf numFmtId="3" fontId="4" fillId="0" borderId="14" xfId="0" applyNumberFormat="1" applyFont="1" applyBorder="1" applyAlignment="1">
      <alignment horizontal="center" vertical="center" wrapText="1"/>
    </xf>
    <xf numFmtId="0" fontId="4" fillId="0" borderId="14" xfId="0" applyFont="1" applyBorder="1" applyAlignment="1">
      <alignment horizontal="center" vertical="center"/>
    </xf>
    <xf numFmtId="0" fontId="4" fillId="0" borderId="14" xfId="0" applyFont="1" applyBorder="1" applyAlignment="1">
      <alignment horizontal="center" vertical="center" wrapText="1"/>
    </xf>
    <xf numFmtId="3" fontId="4" fillId="2" borderId="15" xfId="0" applyNumberFormat="1" applyFont="1" applyFill="1" applyBorder="1" applyAlignment="1">
      <alignment horizontal="center" vertical="center" wrapText="1"/>
    </xf>
    <xf numFmtId="3" fontId="4" fillId="2" borderId="13" xfId="0" applyNumberFormat="1" applyFont="1" applyFill="1" applyBorder="1" applyAlignment="1">
      <alignment horizontal="center" vertical="center" wrapText="1"/>
    </xf>
    <xf numFmtId="3" fontId="4" fillId="2" borderId="12" xfId="0" applyNumberFormat="1" applyFont="1" applyFill="1" applyBorder="1" applyAlignment="1">
      <alignment horizontal="center" vertical="center" wrapText="1"/>
    </xf>
    <xf numFmtId="0" fontId="32" fillId="3" borderId="15" xfId="0" applyFont="1" applyFill="1" applyBorder="1" applyAlignment="1">
      <alignment vertical="center" wrapText="1"/>
    </xf>
    <xf numFmtId="0" fontId="32" fillId="3" borderId="13" xfId="0" applyFont="1" applyFill="1" applyBorder="1" applyAlignment="1">
      <alignment vertical="center" wrapText="1"/>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9" fontId="0" fillId="0" borderId="25" xfId="0" applyNumberFormat="1" applyBorder="1"/>
    <xf numFmtId="0" fontId="29" fillId="0" borderId="0" xfId="0" applyFont="1"/>
    <xf numFmtId="0" fontId="0" fillId="0" borderId="20" xfId="0" applyBorder="1" applyAlignment="1">
      <alignment horizontal="center" vertical="center" wrapText="1"/>
    </xf>
    <xf numFmtId="0" fontId="0" fillId="0" borderId="1" xfId="0" applyBorder="1" applyAlignment="1">
      <alignment horizontal="center" vertical="center" wrapText="1"/>
    </xf>
    <xf numFmtId="2" fontId="0" fillId="0" borderId="0" xfId="0" applyNumberFormat="1" applyAlignment="1">
      <alignment horizontal="center" vertical="center" wrapText="1"/>
    </xf>
    <xf numFmtId="2" fontId="2" fillId="0" borderId="0" xfId="0" applyNumberFormat="1" applyFont="1" applyAlignment="1">
      <alignment horizontal="center" vertical="center" wrapText="1"/>
    </xf>
    <xf numFmtId="0" fontId="35" fillId="0" borderId="0" xfId="0" applyFont="1" applyAlignment="1">
      <alignment horizontal="center" vertical="center"/>
    </xf>
    <xf numFmtId="0" fontId="35" fillId="0" borderId="0" xfId="0" applyFont="1"/>
    <xf numFmtId="0" fontId="36" fillId="0" borderId="0" xfId="0" applyFont="1"/>
    <xf numFmtId="3" fontId="0" fillId="0" borderId="0" xfId="0" applyNumberFormat="1"/>
    <xf numFmtId="0" fontId="2" fillId="0" borderId="33" xfId="0" applyFont="1" applyBorder="1" applyAlignment="1">
      <alignment horizontal="left"/>
    </xf>
    <xf numFmtId="0" fontId="2" fillId="0" borderId="23" xfId="0" applyFont="1" applyBorder="1" applyAlignment="1">
      <alignment horizontal="left"/>
    </xf>
    <xf numFmtId="0" fontId="27" fillId="0" borderId="0" xfId="0" applyFont="1" applyAlignment="1">
      <alignment horizontal="center" vertical="center" wrapText="1"/>
    </xf>
    <xf numFmtId="0" fontId="32"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3" fontId="32" fillId="0" borderId="0" xfId="0" applyNumberFormat="1" applyFont="1" applyAlignment="1">
      <alignment horizontal="center" vertical="center"/>
    </xf>
    <xf numFmtId="3" fontId="32" fillId="2" borderId="14" xfId="0" applyNumberFormat="1" applyFont="1" applyFill="1" applyBorder="1" applyAlignment="1">
      <alignment horizontal="center" vertical="center"/>
    </xf>
    <xf numFmtId="3" fontId="31" fillId="7" borderId="0" xfId="0" applyNumberFormat="1" applyFont="1" applyFill="1"/>
    <xf numFmtId="9" fontId="2" fillId="0" borderId="38" xfId="2" applyFont="1" applyBorder="1" applyAlignment="1">
      <alignment horizontal="center"/>
    </xf>
    <xf numFmtId="9" fontId="2" fillId="0" borderId="39" xfId="2" applyFont="1" applyBorder="1" applyAlignment="1">
      <alignment horizontal="center"/>
    </xf>
    <xf numFmtId="9" fontId="0" fillId="0" borderId="1" xfId="2" applyFont="1" applyBorder="1" applyAlignment="1">
      <alignment horizontal="center"/>
    </xf>
    <xf numFmtId="165" fontId="0" fillId="0" borderId="0" xfId="0" applyNumberFormat="1"/>
    <xf numFmtId="167" fontId="4" fillId="0" borderId="14" xfId="2" applyNumberFormat="1" applyFont="1" applyBorder="1" applyAlignment="1">
      <alignment horizontal="center" vertical="center" wrapText="1"/>
    </xf>
    <xf numFmtId="9" fontId="2" fillId="2" borderId="4" xfId="2" applyFont="1" applyFill="1" applyBorder="1" applyAlignment="1">
      <alignment horizontal="center" vertical="center" wrapText="1"/>
    </xf>
    <xf numFmtId="9" fontId="0" fillId="0" borderId="4" xfId="2" applyFont="1" applyFill="1" applyBorder="1" applyAlignment="1">
      <alignment horizontal="center" vertical="center" wrapText="1"/>
    </xf>
    <xf numFmtId="9" fontId="2" fillId="2" borderId="3" xfId="2" applyFont="1" applyFill="1" applyBorder="1" applyAlignment="1">
      <alignment horizontal="center" vertical="center" wrapText="1"/>
    </xf>
    <xf numFmtId="9" fontId="0" fillId="0" borderId="0" xfId="2" applyFont="1" applyAlignment="1">
      <alignment horizontal="center"/>
    </xf>
    <xf numFmtId="0" fontId="39" fillId="3" borderId="14" xfId="0" applyFont="1" applyFill="1" applyBorder="1" applyAlignment="1">
      <alignment vertical="center" wrapText="1"/>
    </xf>
    <xf numFmtId="0" fontId="39" fillId="3" borderId="13" xfId="0" applyFont="1" applyFill="1" applyBorder="1" applyAlignment="1">
      <alignment vertical="center" wrapText="1"/>
    </xf>
    <xf numFmtId="3" fontId="39" fillId="3" borderId="14" xfId="0" applyNumberFormat="1" applyFont="1" applyFill="1" applyBorder="1" applyAlignment="1">
      <alignment horizontal="center" vertical="center"/>
    </xf>
    <xf numFmtId="0" fontId="35" fillId="2" borderId="13" xfId="0" applyFont="1" applyFill="1" applyBorder="1" applyAlignment="1">
      <alignment horizontal="center" vertical="center"/>
    </xf>
    <xf numFmtId="165" fontId="0" fillId="0" borderId="0" xfId="1" applyNumberFormat="1" applyFont="1" applyFill="1" applyBorder="1" applyAlignment="1">
      <alignment horizontal="center" vertical="center" wrapText="1"/>
    </xf>
    <xf numFmtId="2" fontId="0" fillId="0" borderId="0" xfId="0" applyNumberFormat="1" applyAlignment="1">
      <alignment horizontal="center"/>
    </xf>
    <xf numFmtId="0" fontId="3" fillId="2" borderId="1" xfId="0" applyFont="1" applyFill="1" applyBorder="1" applyAlignment="1">
      <alignment horizontal="center" vertical="center" wrapText="1"/>
    </xf>
    <xf numFmtId="0" fontId="40" fillId="0" borderId="0" xfId="0" applyFont="1" applyAlignment="1">
      <alignment vertical="center"/>
    </xf>
    <xf numFmtId="167" fontId="0" fillId="0" borderId="4" xfId="2" applyNumberFormat="1" applyFont="1" applyBorder="1" applyAlignment="1">
      <alignment horizontal="center" vertical="center" wrapText="1"/>
    </xf>
    <xf numFmtId="0" fontId="26" fillId="0" borderId="29" xfId="0" applyFont="1" applyBorder="1" applyAlignment="1">
      <alignment horizontal="right" vertical="center"/>
    </xf>
    <xf numFmtId="0" fontId="0" fillId="0" borderId="29" xfId="0" applyBorder="1" applyAlignment="1">
      <alignment horizontal="right"/>
    </xf>
    <xf numFmtId="165" fontId="0" fillId="0" borderId="30" xfId="1" applyNumberFormat="1" applyFont="1" applyBorder="1"/>
    <xf numFmtId="167" fontId="0" fillId="0" borderId="4" xfId="2" applyNumberFormat="1" applyFont="1" applyFill="1" applyBorder="1" applyAlignment="1">
      <alignment horizontal="center" vertical="center" wrapText="1"/>
    </xf>
    <xf numFmtId="3" fontId="2" fillId="0" borderId="0" xfId="0" applyNumberFormat="1" applyFont="1"/>
    <xf numFmtId="0" fontId="2" fillId="0" borderId="0" xfId="0" applyFont="1" applyAlignment="1">
      <alignment horizontal="left"/>
    </xf>
    <xf numFmtId="0" fontId="29" fillId="0" borderId="0" xfId="0" applyFont="1" applyAlignment="1">
      <alignment horizontal="center" vertical="center"/>
    </xf>
    <xf numFmtId="0" fontId="27" fillId="0" borderId="0" xfId="0" applyFont="1" applyAlignment="1">
      <alignment vertical="center" wrapText="1"/>
    </xf>
    <xf numFmtId="0" fontId="34" fillId="0" borderId="0" xfId="0" applyFont="1" applyAlignment="1">
      <alignment vertical="center" wrapText="1"/>
    </xf>
    <xf numFmtId="3" fontId="34" fillId="0" borderId="0" xfId="0" applyNumberFormat="1" applyFont="1" applyAlignment="1">
      <alignment horizontal="center" vertical="center"/>
    </xf>
    <xf numFmtId="0" fontId="32" fillId="3" borderId="49" xfId="0" applyFont="1" applyFill="1" applyBorder="1" applyAlignment="1">
      <alignment vertical="center" wrapText="1"/>
    </xf>
    <xf numFmtId="0" fontId="4" fillId="2" borderId="49" xfId="0" applyFont="1" applyFill="1" applyBorder="1" applyAlignment="1">
      <alignment horizontal="center" vertical="center"/>
    </xf>
    <xf numFmtId="3" fontId="32" fillId="3" borderId="49" xfId="0" applyNumberFormat="1" applyFont="1" applyFill="1" applyBorder="1" applyAlignment="1">
      <alignment horizontal="center" vertical="center"/>
    </xf>
    <xf numFmtId="0" fontId="26" fillId="0" borderId="52" xfId="0" applyFont="1" applyBorder="1" applyAlignment="1">
      <alignment horizontal="right" vertical="center"/>
    </xf>
    <xf numFmtId="0" fontId="26" fillId="0" borderId="52" xfId="0" applyFont="1" applyBorder="1" applyAlignment="1">
      <alignment horizontal="right" vertical="center" wrapText="1"/>
    </xf>
    <xf numFmtId="9" fontId="2" fillId="0" borderId="53" xfId="2" applyFont="1" applyBorder="1" applyAlignment="1">
      <alignment horizontal="center"/>
    </xf>
    <xf numFmtId="9" fontId="36" fillId="0" borderId="1" xfId="2" applyFont="1" applyBorder="1" applyAlignment="1">
      <alignment horizontal="center"/>
    </xf>
    <xf numFmtId="0" fontId="32" fillId="3" borderId="52" xfId="0" applyFont="1" applyFill="1" applyBorder="1" applyAlignment="1">
      <alignment vertical="center"/>
    </xf>
    <xf numFmtId="0" fontId="32" fillId="3" borderId="54" xfId="0" applyFont="1" applyFill="1" applyBorder="1" applyAlignment="1">
      <alignment vertical="center" wrapText="1"/>
    </xf>
    <xf numFmtId="0" fontId="32" fillId="3" borderId="55" xfId="0" applyFont="1" applyFill="1" applyBorder="1" applyAlignment="1">
      <alignment vertical="center" wrapText="1"/>
    </xf>
    <xf numFmtId="0" fontId="39" fillId="3" borderId="56" xfId="0" applyFont="1" applyFill="1" applyBorder="1" applyAlignment="1">
      <alignment vertical="center" wrapText="1"/>
    </xf>
    <xf numFmtId="0" fontId="32" fillId="3" borderId="36" xfId="0" applyFont="1" applyFill="1" applyBorder="1" applyAlignment="1">
      <alignment horizontal="center" vertical="center" wrapText="1"/>
    </xf>
    <xf numFmtId="0" fontId="39" fillId="3" borderId="37" xfId="0" applyFont="1" applyFill="1" applyBorder="1" applyAlignment="1">
      <alignment horizontal="center" vertical="center" wrapText="1"/>
    </xf>
    <xf numFmtId="3" fontId="2" fillId="0" borderId="43" xfId="0" applyNumberFormat="1" applyFont="1" applyBorder="1" applyAlignment="1">
      <alignment horizontal="center"/>
    </xf>
    <xf numFmtId="0" fontId="13" fillId="0" borderId="0" xfId="0" applyFont="1"/>
    <xf numFmtId="9" fontId="0" fillId="2" borderId="1" xfId="0" applyNumberFormat="1" applyFill="1" applyBorder="1" applyAlignment="1">
      <alignment horizontal="center"/>
    </xf>
    <xf numFmtId="165" fontId="2" fillId="2" borderId="18" xfId="1" applyNumberFormat="1" applyFont="1" applyFill="1" applyBorder="1" applyAlignment="1">
      <alignment horizontal="left" vertical="center" wrapText="1"/>
    </xf>
    <xf numFmtId="167" fontId="2" fillId="2" borderId="1" xfId="2" applyNumberFormat="1" applyFont="1" applyFill="1" applyBorder="1" applyAlignment="1">
      <alignment horizontal="center"/>
    </xf>
    <xf numFmtId="165" fontId="0" fillId="0" borderId="3" xfId="1" applyNumberFormat="1" applyFont="1" applyFill="1" applyBorder="1" applyAlignment="1">
      <alignment horizontal="center" vertical="center" wrapText="1"/>
    </xf>
    <xf numFmtId="0" fontId="25" fillId="0" borderId="0" xfId="0" applyFont="1" applyAlignment="1">
      <alignment horizontal="center" vertical="center"/>
    </xf>
    <xf numFmtId="0" fontId="33" fillId="0" borderId="0" xfId="0" applyFont="1" applyAlignment="1">
      <alignment horizontal="center" vertical="center"/>
    </xf>
    <xf numFmtId="0" fontId="0" fillId="0" borderId="25" xfId="0" applyBorder="1" applyAlignment="1">
      <alignment horizontal="center" vertical="center" wrapText="1"/>
    </xf>
    <xf numFmtId="0" fontId="0" fillId="0" borderId="18" xfId="0" applyBorder="1" applyAlignment="1">
      <alignment horizontal="center" vertical="center" wrapText="1"/>
    </xf>
    <xf numFmtId="165" fontId="2" fillId="2" borderId="1" xfId="1" applyNumberFormat="1" applyFont="1" applyFill="1" applyBorder="1" applyAlignment="1">
      <alignment horizontal="center" vertical="center"/>
    </xf>
    <xf numFmtId="165" fontId="2" fillId="2" borderId="18" xfId="1" applyNumberFormat="1" applyFont="1" applyFill="1" applyBorder="1" applyAlignment="1">
      <alignment horizontal="center" vertical="center" wrapText="1"/>
    </xf>
    <xf numFmtId="165" fontId="2" fillId="2" borderId="4" xfId="1" applyNumberFormat="1" applyFont="1" applyFill="1" applyBorder="1" applyAlignment="1">
      <alignment horizontal="center" vertical="center" wrapText="1"/>
    </xf>
    <xf numFmtId="3" fontId="2" fillId="2" borderId="4" xfId="0" applyNumberFormat="1" applyFont="1" applyFill="1" applyBorder="1" applyAlignment="1">
      <alignment horizontal="center" vertical="center" wrapText="1"/>
    </xf>
    <xf numFmtId="0" fontId="39" fillId="3" borderId="54" xfId="0" applyFont="1" applyFill="1" applyBorder="1" applyAlignment="1">
      <alignment vertical="center" wrapText="1"/>
    </xf>
    <xf numFmtId="0" fontId="39" fillId="3" borderId="55" xfId="0" applyFont="1" applyFill="1" applyBorder="1" applyAlignment="1">
      <alignment vertical="center" wrapText="1"/>
    </xf>
    <xf numFmtId="0" fontId="39" fillId="2" borderId="65" xfId="0" applyFont="1" applyFill="1" applyBorder="1" applyAlignment="1">
      <alignment vertical="center" wrapText="1"/>
    </xf>
    <xf numFmtId="3" fontId="2" fillId="0" borderId="32" xfId="0" applyNumberFormat="1" applyFont="1" applyBorder="1" applyAlignment="1">
      <alignment horizontal="center"/>
    </xf>
    <xf numFmtId="0" fontId="32" fillId="3" borderId="66" xfId="0" applyFont="1" applyFill="1" applyBorder="1" applyAlignment="1">
      <alignment vertical="center"/>
    </xf>
    <xf numFmtId="0" fontId="32" fillId="3" borderId="44" xfId="0" applyFont="1" applyFill="1" applyBorder="1" applyAlignment="1">
      <alignment vertical="center"/>
    </xf>
    <xf numFmtId="0" fontId="32" fillId="3" borderId="35" xfId="0" applyFont="1" applyFill="1" applyBorder="1" applyAlignment="1">
      <alignment horizontal="center" vertical="center" wrapText="1"/>
    </xf>
    <xf numFmtId="0" fontId="39" fillId="3" borderId="36" xfId="0" applyFont="1" applyFill="1" applyBorder="1" applyAlignment="1">
      <alignment horizontal="center" vertical="center" wrapText="1"/>
    </xf>
    <xf numFmtId="3" fontId="2" fillId="0" borderId="31" xfId="0" applyNumberFormat="1" applyFont="1" applyBorder="1" applyAlignment="1">
      <alignment horizontal="center"/>
    </xf>
    <xf numFmtId="0" fontId="39" fillId="2" borderId="24" xfId="0" applyFont="1" applyFill="1" applyBorder="1" applyAlignment="1">
      <alignment vertical="center" wrapText="1"/>
    </xf>
    <xf numFmtId="0" fontId="32" fillId="2" borderId="13" xfId="0" applyFont="1" applyFill="1" applyBorder="1" applyAlignment="1">
      <alignment vertical="center" wrapText="1"/>
    </xf>
    <xf numFmtId="0" fontId="35" fillId="2" borderId="47" xfId="0" applyFont="1" applyFill="1" applyBorder="1" applyAlignment="1">
      <alignment horizontal="center" vertical="center"/>
    </xf>
    <xf numFmtId="165" fontId="4" fillId="0" borderId="14" xfId="1" applyNumberFormat="1" applyFont="1" applyFill="1" applyBorder="1" applyAlignment="1">
      <alignment horizontal="center" vertical="center"/>
    </xf>
    <xf numFmtId="165" fontId="35" fillId="0" borderId="14" xfId="1" applyNumberFormat="1" applyFont="1" applyFill="1" applyBorder="1" applyAlignment="1">
      <alignment horizontal="center" vertical="center"/>
    </xf>
    <xf numFmtId="165" fontId="35" fillId="0" borderId="24" xfId="1" applyNumberFormat="1" applyFont="1" applyFill="1" applyBorder="1" applyAlignment="1">
      <alignment horizontal="center" vertical="center"/>
    </xf>
    <xf numFmtId="165" fontId="3" fillId="0" borderId="49" xfId="1" applyNumberFormat="1" applyFont="1" applyFill="1" applyBorder="1" applyAlignment="1">
      <alignment horizontal="center" vertical="center" wrapText="1"/>
    </xf>
    <xf numFmtId="165" fontId="4" fillId="2" borderId="15" xfId="1" applyNumberFormat="1" applyFont="1" applyFill="1" applyBorder="1" applyAlignment="1">
      <alignment horizontal="center" vertical="center"/>
    </xf>
    <xf numFmtId="165" fontId="4" fillId="2" borderId="13" xfId="1" applyNumberFormat="1" applyFont="1" applyFill="1" applyBorder="1" applyAlignment="1">
      <alignment horizontal="center" vertical="center"/>
    </xf>
    <xf numFmtId="165" fontId="35" fillId="2" borderId="13" xfId="1" applyNumberFormat="1" applyFont="1" applyFill="1" applyBorder="1" applyAlignment="1">
      <alignment horizontal="center" vertical="center"/>
    </xf>
    <xf numFmtId="165" fontId="35" fillId="2" borderId="47" xfId="1" applyNumberFormat="1" applyFont="1" applyFill="1" applyBorder="1" applyAlignment="1">
      <alignment horizontal="center" vertical="center"/>
    </xf>
    <xf numFmtId="165" fontId="4" fillId="2" borderId="49" xfId="1" applyNumberFormat="1" applyFont="1" applyFill="1" applyBorder="1" applyAlignment="1">
      <alignment horizontal="center" vertical="center"/>
    </xf>
    <xf numFmtId="165" fontId="4" fillId="0" borderId="14" xfId="1" applyNumberFormat="1" applyFont="1" applyBorder="1" applyAlignment="1">
      <alignment horizontal="center" vertical="center"/>
    </xf>
    <xf numFmtId="165" fontId="35" fillId="0" borderId="48" xfId="1" applyNumberFormat="1" applyFont="1" applyFill="1" applyBorder="1" applyAlignment="1">
      <alignment horizontal="center" vertical="center"/>
    </xf>
    <xf numFmtId="165" fontId="3" fillId="0" borderId="50" xfId="1" applyNumberFormat="1" applyFont="1" applyBorder="1" applyAlignment="1">
      <alignment horizontal="center" vertical="center" wrapText="1"/>
    </xf>
    <xf numFmtId="165" fontId="3" fillId="0" borderId="49" xfId="1" applyNumberFormat="1" applyFont="1" applyBorder="1" applyAlignment="1">
      <alignment horizontal="center" vertical="center" wrapText="1"/>
    </xf>
    <xf numFmtId="165" fontId="4" fillId="2" borderId="13" xfId="1" applyNumberFormat="1" applyFont="1" applyFill="1" applyBorder="1" applyAlignment="1">
      <alignment horizontal="center" vertical="center" wrapText="1"/>
    </xf>
    <xf numFmtId="165" fontId="0" fillId="0" borderId="14" xfId="1" applyNumberFormat="1" applyFont="1" applyFill="1" applyBorder="1" applyAlignment="1">
      <alignment vertical="center"/>
    </xf>
    <xf numFmtId="165" fontId="32" fillId="3" borderId="14" xfId="1" applyNumberFormat="1" applyFont="1" applyFill="1" applyBorder="1" applyAlignment="1">
      <alignment horizontal="center" vertical="center"/>
    </xf>
    <xf numFmtId="165" fontId="1" fillId="0" borderId="14" xfId="1" applyNumberFormat="1" applyFont="1" applyFill="1" applyBorder="1" applyAlignment="1">
      <alignment horizontal="center" vertical="center"/>
    </xf>
    <xf numFmtId="165" fontId="33" fillId="2" borderId="14" xfId="1" applyNumberFormat="1" applyFont="1" applyFill="1" applyBorder="1" applyAlignment="1">
      <alignment horizontal="center" vertical="center"/>
    </xf>
    <xf numFmtId="165" fontId="1" fillId="2" borderId="13" xfId="1" applyNumberFormat="1" applyFont="1" applyFill="1" applyBorder="1" applyAlignment="1">
      <alignment horizontal="center" vertical="center" wrapText="1"/>
    </xf>
    <xf numFmtId="166" fontId="33" fillId="2" borderId="14" xfId="1" applyNumberFormat="1" applyFont="1" applyFill="1" applyBorder="1" applyAlignment="1">
      <alignment horizontal="center" vertical="center" wrapText="1"/>
    </xf>
    <xf numFmtId="0" fontId="33" fillId="2" borderId="13" xfId="0" applyFont="1" applyFill="1" applyBorder="1" applyAlignment="1">
      <alignment horizontal="center" vertical="center" wrapText="1"/>
    </xf>
    <xf numFmtId="0" fontId="0" fillId="0" borderId="1" xfId="0" applyBorder="1" applyAlignment="1">
      <alignment horizontal="center"/>
    </xf>
    <xf numFmtId="167" fontId="2" fillId="2" borderId="4" xfId="2" applyNumberFormat="1" applyFont="1" applyFill="1" applyBorder="1" applyAlignment="1">
      <alignment horizontal="center" vertical="center" wrapText="1"/>
    </xf>
    <xf numFmtId="0" fontId="0" fillId="0" borderId="25" xfId="0" applyBorder="1" applyAlignment="1">
      <alignment horizontal="center"/>
    </xf>
    <xf numFmtId="0" fontId="3" fillId="2" borderId="20" xfId="0" applyFont="1" applyFill="1" applyBorder="1" applyAlignment="1">
      <alignment horizontal="center" vertical="center" wrapText="1"/>
    </xf>
    <xf numFmtId="0" fontId="3" fillId="2" borderId="6" xfId="0" applyFont="1" applyFill="1" applyBorder="1" applyAlignment="1">
      <alignment horizontal="center" vertical="center" wrapText="1"/>
    </xf>
    <xf numFmtId="9" fontId="0" fillId="0" borderId="25" xfId="2" applyFont="1" applyFill="1" applyBorder="1" applyAlignment="1">
      <alignment horizontal="center" vertical="center" wrapText="1"/>
    </xf>
    <xf numFmtId="9" fontId="0" fillId="0" borderId="36" xfId="2" applyFont="1" applyFill="1" applyBorder="1" applyAlignment="1">
      <alignment horizontal="center" vertical="center" wrapText="1"/>
    </xf>
    <xf numFmtId="9" fontId="0" fillId="0" borderId="37" xfId="2" applyFont="1" applyFill="1" applyBorder="1" applyAlignment="1">
      <alignment horizontal="center" vertical="center" wrapText="1"/>
    </xf>
    <xf numFmtId="9" fontId="0" fillId="0" borderId="30" xfId="2" applyFont="1" applyFill="1" applyBorder="1" applyAlignment="1">
      <alignment horizontal="center" vertical="center" wrapText="1"/>
    </xf>
    <xf numFmtId="9" fontId="0" fillId="0" borderId="43" xfId="2" applyFont="1" applyFill="1" applyBorder="1" applyAlignment="1">
      <alignment horizontal="center" vertical="center" wrapText="1"/>
    </xf>
    <xf numFmtId="9" fontId="0" fillId="0" borderId="32" xfId="2" applyFont="1" applyFill="1" applyBorder="1" applyAlignment="1">
      <alignment horizontal="center" vertical="center" wrapText="1"/>
    </xf>
    <xf numFmtId="3" fontId="0" fillId="0" borderId="0" xfId="0" applyNumberFormat="1" applyAlignment="1">
      <alignment horizontal="center"/>
    </xf>
    <xf numFmtId="0" fontId="0" fillId="0" borderId="0" xfId="0" applyAlignment="1">
      <alignment horizontal="center" vertical="center" wrapText="1"/>
    </xf>
    <xf numFmtId="1" fontId="0" fillId="0" borderId="0" xfId="0" applyNumberFormat="1" applyAlignment="1">
      <alignment horizontal="center" vertical="center" wrapText="1"/>
    </xf>
    <xf numFmtId="0" fontId="41" fillId="0" borderId="0" xfId="0" applyFont="1" applyAlignment="1">
      <alignment horizontal="left"/>
    </xf>
    <xf numFmtId="3" fontId="41" fillId="0" borderId="0" xfId="0" applyNumberFormat="1" applyFont="1"/>
    <xf numFmtId="0" fontId="3" fillId="2" borderId="69" xfId="0" applyFont="1" applyFill="1" applyBorder="1" applyAlignment="1">
      <alignment horizontal="center" vertical="center" wrapText="1"/>
    </xf>
    <xf numFmtId="0" fontId="13" fillId="0" borderId="0" xfId="0" applyFont="1" applyAlignment="1">
      <alignment horizontal="center" vertical="center" wrapText="1"/>
    </xf>
    <xf numFmtId="1" fontId="13" fillId="0" borderId="0" xfId="0" applyNumberFormat="1" applyFont="1" applyAlignment="1">
      <alignment horizontal="center" vertical="center" wrapText="1"/>
    </xf>
    <xf numFmtId="3" fontId="13" fillId="0" borderId="0" xfId="0" applyNumberFormat="1" applyFont="1"/>
    <xf numFmtId="0" fontId="2" fillId="2" borderId="69" xfId="0" applyFont="1" applyFill="1" applyBorder="1" applyAlignment="1">
      <alignment wrapText="1"/>
    </xf>
    <xf numFmtId="0" fontId="2" fillId="2" borderId="70" xfId="0" applyFont="1" applyFill="1" applyBorder="1"/>
    <xf numFmtId="0" fontId="2" fillId="2" borderId="18" xfId="0" applyFont="1" applyFill="1" applyBorder="1" applyAlignment="1">
      <alignment vertical="center" wrapText="1"/>
    </xf>
    <xf numFmtId="0" fontId="3" fillId="2" borderId="68" xfId="0" applyFont="1" applyFill="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20" fillId="0" borderId="43" xfId="0" applyFont="1" applyBorder="1" applyAlignment="1">
      <alignment horizontal="center" vertical="center" wrapText="1"/>
    </xf>
    <xf numFmtId="10" fontId="0" fillId="0" borderId="4" xfId="2" applyNumberFormat="1" applyFont="1" applyBorder="1" applyAlignment="1">
      <alignment horizontal="center" vertical="center" wrapText="1"/>
    </xf>
    <xf numFmtId="0" fontId="42" fillId="0" borderId="0" xfId="0" applyFont="1" applyAlignment="1">
      <alignment horizontal="center"/>
    </xf>
    <xf numFmtId="165" fontId="42" fillId="0" borderId="0" xfId="1" applyNumberFormat="1" applyFont="1" applyAlignment="1">
      <alignment horizontal="center"/>
    </xf>
    <xf numFmtId="165" fontId="2" fillId="2" borderId="72" xfId="1" applyNumberFormat="1" applyFont="1" applyFill="1" applyBorder="1" applyAlignment="1">
      <alignment horizontal="center" vertical="center" wrapText="1"/>
    </xf>
    <xf numFmtId="165" fontId="2" fillId="2" borderId="73" xfId="1" applyNumberFormat="1" applyFont="1" applyFill="1" applyBorder="1" applyAlignment="1">
      <alignment horizontal="center" vertical="center" wrapText="1"/>
    </xf>
    <xf numFmtId="165" fontId="2" fillId="2" borderId="42" xfId="1"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67" xfId="0" applyBorder="1" applyAlignment="1">
      <alignment vertical="center" wrapText="1"/>
    </xf>
    <xf numFmtId="0" fontId="0" fillId="0" borderId="26" xfId="0" applyBorder="1" applyAlignment="1">
      <alignment vertical="center" wrapText="1"/>
    </xf>
    <xf numFmtId="0" fontId="5" fillId="0" borderId="26" xfId="0" applyFont="1" applyBorder="1" applyAlignment="1">
      <alignment vertical="center" wrapText="1"/>
    </xf>
    <xf numFmtId="0" fontId="0" fillId="0" borderId="57" xfId="0" applyBorder="1" applyAlignment="1">
      <alignment vertical="center" wrapText="1"/>
    </xf>
    <xf numFmtId="0" fontId="0" fillId="0" borderId="74" xfId="0" applyBorder="1" applyAlignment="1">
      <alignment vertical="center" wrapText="1"/>
    </xf>
    <xf numFmtId="165" fontId="20" fillId="0" borderId="35" xfId="1" applyNumberFormat="1" applyFont="1" applyFill="1" applyBorder="1" applyAlignment="1">
      <alignment horizontal="center" vertical="center" wrapText="1"/>
    </xf>
    <xf numFmtId="165" fontId="20" fillId="0" borderId="36" xfId="1" applyNumberFormat="1" applyFont="1" applyFill="1" applyBorder="1" applyAlignment="1">
      <alignment horizontal="center" vertical="center" wrapText="1"/>
    </xf>
    <xf numFmtId="165" fontId="20" fillId="0" borderId="37" xfId="1" applyNumberFormat="1" applyFont="1" applyFill="1" applyBorder="1" applyAlignment="1">
      <alignment horizontal="center" vertical="center" wrapText="1"/>
    </xf>
    <xf numFmtId="165" fontId="20" fillId="0" borderId="29" xfId="1" applyNumberFormat="1" applyFont="1" applyFill="1" applyBorder="1" applyAlignment="1">
      <alignment horizontal="center" vertical="center" wrapText="1"/>
    </xf>
    <xf numFmtId="165" fontId="20" fillId="0" borderId="25" xfId="1" applyNumberFormat="1" applyFont="1" applyFill="1" applyBorder="1" applyAlignment="1">
      <alignment horizontal="center" vertical="center" wrapText="1"/>
    </xf>
    <xf numFmtId="165" fontId="20" fillId="0" borderId="30" xfId="1" applyNumberFormat="1" applyFont="1" applyFill="1" applyBorder="1" applyAlignment="1">
      <alignment horizontal="center" vertical="center" wrapText="1"/>
    </xf>
    <xf numFmtId="165" fontId="20" fillId="0" borderId="31" xfId="1" applyNumberFormat="1" applyFont="1" applyFill="1" applyBorder="1" applyAlignment="1">
      <alignment horizontal="center" vertical="center" wrapText="1"/>
    </xf>
    <xf numFmtId="165" fontId="20" fillId="0" borderId="43" xfId="1" applyNumberFormat="1" applyFont="1" applyFill="1" applyBorder="1" applyAlignment="1">
      <alignment horizontal="center" vertical="center" wrapText="1"/>
    </xf>
    <xf numFmtId="165" fontId="20" fillId="0" borderId="32" xfId="1" applyNumberFormat="1" applyFont="1" applyFill="1" applyBorder="1" applyAlignment="1">
      <alignment horizontal="center" vertical="center" wrapText="1"/>
    </xf>
    <xf numFmtId="0" fontId="2" fillId="2" borderId="70" xfId="0" applyFont="1" applyFill="1" applyBorder="1" applyAlignment="1">
      <alignment horizontal="center" vertical="center"/>
    </xf>
    <xf numFmtId="0" fontId="2" fillId="2" borderId="69" xfId="0" applyFont="1" applyFill="1" applyBorder="1" applyAlignment="1">
      <alignment horizontal="center" vertical="center" wrapText="1"/>
    </xf>
    <xf numFmtId="165" fontId="29" fillId="0" borderId="0" xfId="0" applyNumberFormat="1" applyFont="1" applyAlignment="1">
      <alignment horizontal="center" vertical="center"/>
    </xf>
    <xf numFmtId="0" fontId="3" fillId="2" borderId="3" xfId="0" applyFont="1" applyFill="1" applyBorder="1" applyAlignment="1">
      <alignment horizontal="center" vertical="center" wrapText="1"/>
    </xf>
    <xf numFmtId="0" fontId="13" fillId="0" borderId="0" xfId="0" applyFont="1" applyAlignment="1">
      <alignment horizontal="left"/>
    </xf>
    <xf numFmtId="165" fontId="0" fillId="0" borderId="1" xfId="1" applyNumberFormat="1" applyFont="1" applyFill="1" applyBorder="1" applyAlignment="1">
      <alignment horizontal="center"/>
    </xf>
    <xf numFmtId="0" fontId="36" fillId="2" borderId="3" xfId="0" applyFont="1" applyFill="1" applyBorder="1" applyAlignment="1">
      <alignment horizontal="center" vertical="center" wrapText="1"/>
    </xf>
    <xf numFmtId="165" fontId="36" fillId="2" borderId="3" xfId="1" applyNumberFormat="1" applyFont="1" applyFill="1" applyBorder="1" applyAlignment="1">
      <alignment horizontal="center" vertical="center" wrapText="1"/>
    </xf>
    <xf numFmtId="0" fontId="2" fillId="0" borderId="25" xfId="0" applyFont="1" applyBorder="1" applyAlignment="1">
      <alignment horizontal="left"/>
    </xf>
    <xf numFmtId="0" fontId="26" fillId="0" borderId="29" xfId="0" applyFont="1" applyBorder="1" applyAlignment="1">
      <alignment horizontal="right" vertical="center" wrapText="1"/>
    </xf>
    <xf numFmtId="0" fontId="26" fillId="0" borderId="0" xfId="0" applyFont="1" applyAlignment="1">
      <alignment horizontal="right" vertical="center"/>
    </xf>
    <xf numFmtId="9" fontId="0" fillId="0" borderId="0" xfId="0" applyNumberFormat="1"/>
    <xf numFmtId="10" fontId="0" fillId="0" borderId="0" xfId="0" applyNumberFormat="1"/>
    <xf numFmtId="0" fontId="32" fillId="2" borderId="25" xfId="0" applyFont="1" applyFill="1" applyBorder="1" applyAlignment="1">
      <alignment horizontal="left" vertical="center" wrapText="1"/>
    </xf>
    <xf numFmtId="0" fontId="32" fillId="2" borderId="25" xfId="0" applyFont="1" applyFill="1" applyBorder="1" applyAlignment="1">
      <alignment horizontal="center" vertical="center" wrapText="1"/>
    </xf>
    <xf numFmtId="0" fontId="0" fillId="2" borderId="28" xfId="0" applyFill="1" applyBorder="1"/>
    <xf numFmtId="0" fontId="0" fillId="2" borderId="25" xfId="0" applyFill="1" applyBorder="1"/>
    <xf numFmtId="0" fontId="26" fillId="0" borderId="25" xfId="0" applyFont="1" applyBorder="1" applyAlignment="1">
      <alignment horizontal="right" vertical="center"/>
    </xf>
    <xf numFmtId="165" fontId="1" fillId="0" borderId="25" xfId="1" applyNumberFormat="1" applyFont="1" applyFill="1" applyBorder="1" applyAlignment="1">
      <alignment horizontal="center" vertical="center"/>
    </xf>
    <xf numFmtId="0" fontId="0" fillId="0" borderId="28" xfId="0" applyBorder="1" applyAlignment="1">
      <alignment horizontal="center" vertical="center"/>
    </xf>
    <xf numFmtId="9" fontId="0" fillId="0" borderId="25" xfId="2" applyFont="1" applyBorder="1" applyAlignment="1">
      <alignment horizontal="center" vertical="center"/>
    </xf>
    <xf numFmtId="0" fontId="32" fillId="2" borderId="25" xfId="0" applyFont="1" applyFill="1" applyBorder="1" applyAlignment="1">
      <alignment horizontal="left" vertical="center"/>
    </xf>
    <xf numFmtId="3" fontId="4" fillId="2" borderId="25" xfId="0" applyNumberFormat="1" applyFont="1" applyFill="1" applyBorder="1" applyAlignment="1">
      <alignment horizontal="center" vertical="center" wrapText="1"/>
    </xf>
    <xf numFmtId="9" fontId="0" fillId="2" borderId="25" xfId="2" applyFont="1" applyFill="1" applyBorder="1" applyAlignment="1">
      <alignment horizontal="center" vertical="center"/>
    </xf>
    <xf numFmtId="0" fontId="0" fillId="0" borderId="18" xfId="0" applyBorder="1" applyAlignment="1">
      <alignment vertical="center" wrapText="1"/>
    </xf>
    <xf numFmtId="0" fontId="20" fillId="0" borderId="35" xfId="0" applyFont="1" applyBorder="1" applyAlignment="1">
      <alignment horizontal="center" vertical="center" wrapText="1"/>
    </xf>
    <xf numFmtId="0" fontId="20" fillId="0" borderId="31" xfId="0" applyFont="1" applyBorder="1" applyAlignment="1">
      <alignment horizontal="center" vertical="center" wrapText="1"/>
    </xf>
    <xf numFmtId="165" fontId="2" fillId="2" borderId="38" xfId="1" applyNumberFormat="1" applyFont="1" applyFill="1" applyBorder="1" applyAlignment="1">
      <alignment horizontal="center" vertical="center" wrapText="1"/>
    </xf>
    <xf numFmtId="165" fontId="2" fillId="2" borderId="39" xfId="1" applyNumberFormat="1" applyFont="1" applyFill="1" applyBorder="1" applyAlignment="1">
      <alignment horizontal="center" vertical="center" wrapText="1"/>
    </xf>
    <xf numFmtId="165" fontId="2" fillId="2" borderId="40" xfId="1"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2" borderId="9" xfId="0" applyFont="1" applyFill="1" applyBorder="1" applyAlignment="1">
      <alignment horizontal="center"/>
    </xf>
    <xf numFmtId="0" fontId="0" fillId="0" borderId="29" xfId="0" applyBorder="1" applyAlignment="1">
      <alignment vertical="center"/>
    </xf>
    <xf numFmtId="0" fontId="0" fillId="0" borderId="61" xfId="0" applyBorder="1" applyAlignment="1">
      <alignment vertical="center"/>
    </xf>
    <xf numFmtId="0" fontId="0" fillId="0" borderId="36" xfId="0" applyBorder="1" applyAlignment="1">
      <alignment horizontal="center" vertical="center" wrapText="1"/>
    </xf>
    <xf numFmtId="0" fontId="3" fillId="2" borderId="9" xfId="0" applyFont="1" applyFill="1" applyBorder="1" applyAlignment="1">
      <alignment vertical="center"/>
    </xf>
    <xf numFmtId="0" fontId="3" fillId="2" borderId="9" xfId="0" applyFont="1" applyFill="1" applyBorder="1" applyAlignment="1">
      <alignment horizontal="center" vertical="center"/>
    </xf>
    <xf numFmtId="10" fontId="0" fillId="0" borderId="30" xfId="2" applyNumberFormat="1" applyFont="1" applyBorder="1" applyAlignment="1">
      <alignment horizontal="center"/>
    </xf>
    <xf numFmtId="165" fontId="0" fillId="0" borderId="36" xfId="1" applyNumberFormat="1" applyFont="1" applyFill="1" applyBorder="1" applyAlignment="1">
      <alignment horizontal="center" vertical="center" wrapText="1"/>
    </xf>
    <xf numFmtId="0" fontId="2" fillId="0" borderId="0" xfId="0" applyFont="1"/>
    <xf numFmtId="0" fontId="0" fillId="0" borderId="0" xfId="0" applyAlignment="1">
      <alignment horizontal="center"/>
    </xf>
    <xf numFmtId="0" fontId="2" fillId="0" borderId="62" xfId="0" applyFont="1" applyBorder="1" applyAlignment="1">
      <alignment horizontal="left"/>
    </xf>
    <xf numFmtId="0" fontId="0" fillId="0" borderId="62" xfId="0" applyBorder="1" applyAlignment="1">
      <alignment horizontal="center"/>
    </xf>
    <xf numFmtId="0" fontId="2" fillId="8" borderId="38" xfId="0" applyFont="1" applyFill="1" applyBorder="1" applyAlignment="1">
      <alignment horizontal="left"/>
    </xf>
    <xf numFmtId="0" fontId="2" fillId="8" borderId="39" xfId="0" applyFont="1" applyFill="1" applyBorder="1" applyAlignment="1">
      <alignment horizontal="center"/>
    </xf>
    <xf numFmtId="0" fontId="0" fillId="9" borderId="0" xfId="0" applyFill="1"/>
    <xf numFmtId="0" fontId="2" fillId="0" borderId="0" xfId="0" applyFont="1" applyAlignment="1">
      <alignment horizontal="center"/>
    </xf>
    <xf numFmtId="9" fontId="0" fillId="0" borderId="0" xfId="2" applyFont="1" applyFill="1" applyBorder="1" applyAlignment="1">
      <alignment horizontal="center"/>
    </xf>
    <xf numFmtId="9" fontId="0" fillId="0" borderId="0" xfId="0" applyNumberFormat="1" applyAlignment="1">
      <alignment horizontal="center"/>
    </xf>
    <xf numFmtId="167" fontId="0" fillId="0" borderId="0" xfId="2" applyNumberFormat="1" applyFont="1" applyFill="1" applyBorder="1" applyAlignment="1">
      <alignment horizontal="center" vertical="center"/>
    </xf>
    <xf numFmtId="167" fontId="2" fillId="0" borderId="0" xfId="2" applyNumberFormat="1" applyFont="1" applyFill="1" applyBorder="1" applyAlignment="1">
      <alignment horizontal="center"/>
    </xf>
    <xf numFmtId="167" fontId="0" fillId="0" borderId="0" xfId="2" applyNumberFormat="1" applyFont="1" applyFill="1" applyBorder="1" applyAlignment="1">
      <alignment horizontal="center" vertical="center" wrapText="1"/>
    </xf>
    <xf numFmtId="167" fontId="2" fillId="0" borderId="0" xfId="2" applyNumberFormat="1" applyFont="1" applyFill="1" applyBorder="1" applyAlignment="1">
      <alignment horizontal="center" vertical="center" wrapText="1"/>
    </xf>
    <xf numFmtId="10" fontId="0" fillId="0" borderId="0" xfId="2" applyNumberFormat="1" applyFont="1" applyFill="1" applyBorder="1" applyAlignment="1">
      <alignment horizontal="center" vertical="center" wrapText="1"/>
    </xf>
    <xf numFmtId="0" fontId="0" fillId="0" borderId="4" xfId="0" applyBorder="1" applyAlignment="1">
      <alignment horizontal="center" vertical="center" wrapText="1"/>
    </xf>
    <xf numFmtId="9" fontId="0" fillId="0" borderId="76" xfId="2" applyFont="1" applyFill="1" applyBorder="1" applyAlignment="1">
      <alignment horizontal="center" vertical="center" wrapText="1"/>
    </xf>
    <xf numFmtId="9" fontId="0" fillId="0" borderId="28" xfId="2" applyFont="1" applyFill="1" applyBorder="1" applyAlignment="1">
      <alignment horizontal="center" vertical="center" wrapText="1"/>
    </xf>
    <xf numFmtId="9" fontId="0" fillId="0" borderId="77" xfId="2" applyFont="1" applyFill="1" applyBorder="1" applyAlignment="1">
      <alignment horizontal="center" vertical="center" wrapText="1"/>
    </xf>
    <xf numFmtId="3" fontId="36" fillId="2" borderId="1" xfId="0" applyNumberFormat="1" applyFont="1" applyFill="1" applyBorder="1" applyAlignment="1">
      <alignment horizontal="center" vertical="center" wrapText="1"/>
    </xf>
    <xf numFmtId="165" fontId="2" fillId="8" borderId="39" xfId="1" applyNumberFormat="1" applyFont="1" applyFill="1" applyBorder="1" applyAlignment="1">
      <alignment horizontal="center"/>
    </xf>
    <xf numFmtId="165" fontId="0" fillId="7" borderId="30" xfId="1" applyNumberFormat="1" applyFont="1" applyFill="1" applyBorder="1"/>
    <xf numFmtId="0" fontId="48" fillId="0" borderId="0" xfId="0" applyFont="1"/>
    <xf numFmtId="3" fontId="0" fillId="0" borderId="4" xfId="0" applyNumberFormat="1" applyBorder="1" applyAlignment="1">
      <alignment horizontal="center" vertical="center" wrapText="1"/>
    </xf>
    <xf numFmtId="165" fontId="2" fillId="2" borderId="25" xfId="0" applyNumberFormat="1" applyFont="1" applyFill="1" applyBorder="1"/>
    <xf numFmtId="167" fontId="0" fillId="0" borderId="25" xfId="0" applyNumberFormat="1" applyBorder="1"/>
    <xf numFmtId="0" fontId="32" fillId="2" borderId="25" xfId="0" applyFont="1" applyFill="1" applyBorder="1" applyAlignment="1">
      <alignment horizontal="right" vertical="center"/>
    </xf>
    <xf numFmtId="9" fontId="2" fillId="2" borderId="25" xfId="2" applyFont="1" applyFill="1" applyBorder="1" applyAlignment="1">
      <alignment horizontal="center"/>
    </xf>
    <xf numFmtId="165" fontId="2" fillId="2" borderId="25" xfId="1" applyNumberFormat="1" applyFont="1" applyFill="1" applyBorder="1"/>
    <xf numFmtId="0" fontId="50" fillId="0" borderId="0" xfId="0" applyFont="1"/>
    <xf numFmtId="3" fontId="32" fillId="3" borderId="23" xfId="0" applyNumberFormat="1" applyFont="1" applyFill="1" applyBorder="1" applyAlignment="1">
      <alignment horizontal="center" vertical="center"/>
    </xf>
    <xf numFmtId="3" fontId="32" fillId="2" borderId="3" xfId="0" applyNumberFormat="1" applyFont="1" applyFill="1" applyBorder="1" applyAlignment="1">
      <alignment horizontal="center" vertical="center"/>
    </xf>
    <xf numFmtId="3" fontId="39" fillId="2" borderId="18" xfId="0" applyNumberFormat="1" applyFont="1" applyFill="1" applyBorder="1" applyAlignment="1">
      <alignment horizontal="center" vertical="center"/>
    </xf>
    <xf numFmtId="3" fontId="39" fillId="2" borderId="3" xfId="0" applyNumberFormat="1" applyFont="1" applyFill="1" applyBorder="1" applyAlignment="1">
      <alignment horizontal="center" vertical="center"/>
    </xf>
    <xf numFmtId="9" fontId="39" fillId="2" borderId="72" xfId="2" applyFont="1" applyFill="1" applyBorder="1" applyAlignment="1">
      <alignment horizontal="center" vertical="center"/>
    </xf>
    <xf numFmtId="9" fontId="39" fillId="2" borderId="3" xfId="2" applyFont="1" applyFill="1" applyBorder="1" applyAlignment="1">
      <alignment horizontal="center" vertical="center"/>
    </xf>
    <xf numFmtId="10" fontId="35" fillId="0" borderId="25" xfId="2" applyNumberFormat="1" applyFont="1" applyFill="1" applyBorder="1" applyAlignment="1">
      <alignment horizontal="center" vertical="center"/>
    </xf>
    <xf numFmtId="165" fontId="4" fillId="0" borderId="25" xfId="1" applyNumberFormat="1" applyFont="1" applyFill="1" applyBorder="1" applyAlignment="1">
      <alignment horizontal="center" vertical="center"/>
    </xf>
    <xf numFmtId="165" fontId="4" fillId="0" borderId="35" xfId="1" applyNumberFormat="1" applyFont="1" applyBorder="1" applyAlignment="1">
      <alignment horizontal="center" vertical="center"/>
    </xf>
    <xf numFmtId="165" fontId="4" fillId="0" borderId="36" xfId="1" applyNumberFormat="1" applyFont="1" applyBorder="1" applyAlignment="1">
      <alignment horizontal="center" vertical="center"/>
    </xf>
    <xf numFmtId="10" fontId="35" fillId="0" borderId="36" xfId="2" applyNumberFormat="1" applyFont="1" applyFill="1" applyBorder="1" applyAlignment="1">
      <alignment horizontal="center" vertical="center"/>
    </xf>
    <xf numFmtId="165" fontId="4" fillId="0" borderId="29" xfId="1" applyNumberFormat="1" applyFont="1" applyFill="1" applyBorder="1" applyAlignment="1">
      <alignment horizontal="center" vertical="center"/>
    </xf>
    <xf numFmtId="165" fontId="4" fillId="0" borderId="31" xfId="1" applyNumberFormat="1" applyFont="1" applyBorder="1" applyAlignment="1">
      <alignment horizontal="center" vertical="center"/>
    </xf>
    <xf numFmtId="165" fontId="4" fillId="0" borderId="43" xfId="1" applyNumberFormat="1" applyFont="1" applyBorder="1" applyAlignment="1">
      <alignment horizontal="center" vertical="center"/>
    </xf>
    <xf numFmtId="10" fontId="35" fillId="0" borderId="43" xfId="2" applyNumberFormat="1" applyFont="1" applyFill="1" applyBorder="1" applyAlignment="1">
      <alignment horizontal="center" vertical="center"/>
    </xf>
    <xf numFmtId="0" fontId="2" fillId="2" borderId="72" xfId="0" applyFont="1" applyFill="1" applyBorder="1" applyAlignment="1">
      <alignment vertical="center"/>
    </xf>
    <xf numFmtId="0" fontId="2" fillId="2" borderId="73" xfId="0" applyFont="1" applyFill="1" applyBorder="1" applyAlignment="1">
      <alignment horizontal="center" vertical="center" wrapText="1"/>
    </xf>
    <xf numFmtId="9" fontId="2" fillId="2" borderId="42" xfId="2" applyFont="1" applyFill="1" applyBorder="1" applyAlignment="1">
      <alignment horizontal="center"/>
    </xf>
    <xf numFmtId="0" fontId="0" fillId="0" borderId="35" xfId="0" applyBorder="1" applyAlignment="1">
      <alignment vertical="center"/>
    </xf>
    <xf numFmtId="10" fontId="0" fillId="0" borderId="37" xfId="2" applyNumberFormat="1" applyFont="1" applyBorder="1" applyAlignment="1">
      <alignment horizontal="center"/>
    </xf>
    <xf numFmtId="165" fontId="0" fillId="0" borderId="43" xfId="1" applyNumberFormat="1" applyFont="1" applyFill="1" applyBorder="1" applyAlignment="1">
      <alignment horizontal="center" vertical="center" wrapText="1"/>
    </xf>
    <xf numFmtId="165" fontId="2" fillId="2" borderId="3" xfId="0" applyNumberFormat="1" applyFont="1" applyFill="1" applyBorder="1" applyAlignment="1">
      <alignment vertical="center"/>
    </xf>
    <xf numFmtId="167" fontId="2" fillId="2" borderId="3" xfId="2" applyNumberFormat="1" applyFont="1" applyFill="1" applyBorder="1" applyAlignment="1">
      <alignment horizontal="center" vertical="center"/>
    </xf>
    <xf numFmtId="0" fontId="0" fillId="0" borderId="35" xfId="0" applyBorder="1" applyAlignment="1">
      <alignment vertical="center" wrapText="1"/>
    </xf>
    <xf numFmtId="165" fontId="0" fillId="0" borderId="36" xfId="1" applyNumberFormat="1" applyFont="1" applyFill="1" applyBorder="1" applyAlignment="1">
      <alignment vertical="center"/>
    </xf>
    <xf numFmtId="167" fontId="0" fillId="0" borderId="37" xfId="2" applyNumberFormat="1" applyFont="1" applyBorder="1" applyAlignment="1">
      <alignment horizontal="center" vertical="center"/>
    </xf>
    <xf numFmtId="167" fontId="2" fillId="2" borderId="3" xfId="2" applyNumberFormat="1" applyFont="1" applyFill="1" applyBorder="1" applyAlignment="1">
      <alignment horizontal="center"/>
    </xf>
    <xf numFmtId="167" fontId="0" fillId="0" borderId="37" xfId="2" applyNumberFormat="1" applyFont="1" applyBorder="1" applyAlignment="1">
      <alignment horizontal="center"/>
    </xf>
    <xf numFmtId="0" fontId="5" fillId="0" borderId="31" xfId="0" applyFont="1" applyBorder="1" applyAlignment="1">
      <alignment vertical="center"/>
    </xf>
    <xf numFmtId="167" fontId="0" fillId="0" borderId="32" xfId="2" applyNumberFormat="1" applyFont="1" applyBorder="1" applyAlignment="1">
      <alignment horizontal="center"/>
    </xf>
    <xf numFmtId="0" fontId="4" fillId="2" borderId="3" xfId="0" applyFont="1" applyFill="1" applyBorder="1" applyAlignment="1">
      <alignment vertical="center"/>
    </xf>
    <xf numFmtId="165" fontId="2" fillId="2" borderId="3" xfId="1" applyNumberFormat="1" applyFont="1" applyFill="1" applyBorder="1" applyAlignment="1">
      <alignment horizontal="center" vertical="center"/>
    </xf>
    <xf numFmtId="0" fontId="2" fillId="10" borderId="40" xfId="0" applyFont="1" applyFill="1" applyBorder="1" applyAlignment="1">
      <alignment horizontal="center"/>
    </xf>
    <xf numFmtId="0" fontId="3" fillId="2" borderId="18" xfId="0" applyFont="1" applyFill="1" applyBorder="1" applyAlignment="1">
      <alignment horizontal="center" vertical="center" wrapText="1"/>
    </xf>
    <xf numFmtId="0" fontId="0" fillId="11" borderId="0" xfId="0" applyFill="1"/>
    <xf numFmtId="0" fontId="2" fillId="2" borderId="21" xfId="0" applyFont="1" applyFill="1" applyBorder="1" applyAlignment="1">
      <alignment vertical="center"/>
    </xf>
    <xf numFmtId="0" fontId="2" fillId="2" borderId="7" xfId="0" applyFont="1" applyFill="1" applyBorder="1" applyAlignment="1">
      <alignment horizontal="center"/>
    </xf>
    <xf numFmtId="0" fontId="52" fillId="12" borderId="35" xfId="0" applyFont="1" applyFill="1" applyBorder="1" applyAlignment="1">
      <alignment horizontal="center" vertical="center" wrapText="1"/>
    </xf>
    <xf numFmtId="0" fontId="52" fillId="12" borderId="36" xfId="0" applyFont="1" applyFill="1" applyBorder="1" applyAlignment="1">
      <alignment horizontal="center" vertical="center" wrapText="1"/>
    </xf>
    <xf numFmtId="0" fontId="52" fillId="12" borderId="37" xfId="0" applyFont="1" applyFill="1" applyBorder="1" applyAlignment="1">
      <alignment horizontal="center" vertical="center" wrapText="1"/>
    </xf>
    <xf numFmtId="0" fontId="45" fillId="0" borderId="25" xfId="0" applyFont="1" applyFill="1" applyBorder="1" applyAlignment="1">
      <alignment horizontal="center" vertical="center" wrapText="1"/>
    </xf>
    <xf numFmtId="0" fontId="45" fillId="0" borderId="25" xfId="0" applyFont="1" applyBorder="1" applyAlignment="1">
      <alignment horizontal="center" vertical="center" wrapText="1"/>
    </xf>
    <xf numFmtId="0" fontId="52" fillId="12" borderId="31" xfId="0" applyFont="1" applyFill="1" applyBorder="1" applyAlignment="1">
      <alignment horizontal="center" vertical="center" wrapText="1"/>
    </xf>
    <xf numFmtId="0" fontId="26" fillId="0" borderId="11" xfId="0" applyFont="1" applyBorder="1" applyAlignment="1">
      <alignment horizontal="right" vertical="center" wrapText="1"/>
    </xf>
    <xf numFmtId="0" fontId="53" fillId="2" borderId="29" xfId="0" applyFont="1" applyFill="1" applyBorder="1" applyAlignment="1">
      <alignment vertical="center" wrapText="1"/>
    </xf>
    <xf numFmtId="0" fontId="53" fillId="2" borderId="25"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xf>
    <xf numFmtId="0" fontId="2" fillId="2" borderId="25" xfId="0" applyFont="1" applyFill="1" applyBorder="1" applyAlignment="1">
      <alignment vertical="center"/>
    </xf>
    <xf numFmtId="0" fontId="0" fillId="0" borderId="25" xfId="0" applyBorder="1" applyAlignment="1">
      <alignment vertical="center"/>
    </xf>
    <xf numFmtId="3" fontId="3" fillId="2" borderId="25" xfId="0" applyNumberFormat="1" applyFont="1" applyFill="1" applyBorder="1" applyAlignment="1">
      <alignment vertical="center"/>
    </xf>
    <xf numFmtId="0" fontId="3" fillId="9" borderId="25" xfId="0" applyFont="1" applyFill="1" applyBorder="1" applyAlignment="1">
      <alignment vertical="center"/>
    </xf>
    <xf numFmtId="0" fontId="0" fillId="0" borderId="4" xfId="0" applyBorder="1" applyAlignment="1">
      <alignment vertical="center"/>
    </xf>
    <xf numFmtId="165" fontId="26" fillId="0" borderId="25" xfId="1" applyNumberFormat="1" applyFont="1" applyBorder="1" applyAlignment="1">
      <alignment horizontal="right" vertical="center"/>
    </xf>
    <xf numFmtId="10" fontId="4" fillId="0" borderId="36" xfId="2" applyNumberFormat="1" applyFont="1" applyBorder="1" applyAlignment="1">
      <alignment horizontal="center" vertical="center"/>
    </xf>
    <xf numFmtId="3" fontId="4" fillId="0" borderId="14" xfId="0" applyNumberFormat="1" applyFont="1" applyBorder="1" applyAlignment="1">
      <alignment horizontal="center" vertical="center"/>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2" fillId="12" borderId="43" xfId="0" applyFont="1" applyFill="1" applyBorder="1" applyAlignment="1">
      <alignment horizontal="center" vertical="center" wrapText="1"/>
    </xf>
    <xf numFmtId="3" fontId="0" fillId="0" borderId="25" xfId="0" applyNumberFormat="1" applyBorder="1" applyAlignment="1">
      <alignment horizontal="center"/>
    </xf>
    <xf numFmtId="3" fontId="0" fillId="0" borderId="62" xfId="0" applyNumberFormat="1" applyBorder="1" applyAlignment="1">
      <alignment horizontal="center"/>
    </xf>
    <xf numFmtId="0" fontId="35" fillId="13" borderId="0" xfId="0" applyFont="1" applyFill="1"/>
    <xf numFmtId="0" fontId="2" fillId="2" borderId="21" xfId="0" applyFont="1" applyFill="1" applyBorder="1" applyAlignment="1">
      <alignment vertical="center" wrapText="1"/>
    </xf>
    <xf numFmtId="0" fontId="2" fillId="2" borderId="3" xfId="0" applyFont="1" applyFill="1" applyBorder="1" applyAlignment="1">
      <alignment vertical="center" wrapText="1"/>
    </xf>
    <xf numFmtId="0" fontId="55" fillId="14" borderId="35" xfId="0" applyFont="1" applyFill="1" applyBorder="1" applyAlignment="1">
      <alignment vertical="center" wrapText="1"/>
    </xf>
    <xf numFmtId="0" fontId="55" fillId="14" borderId="34" xfId="0" applyFont="1" applyFill="1" applyBorder="1" applyAlignment="1">
      <alignment vertical="center" wrapText="1"/>
    </xf>
    <xf numFmtId="0" fontId="35" fillId="0" borderId="0" xfId="0" applyFont="1" applyBorder="1"/>
    <xf numFmtId="0" fontId="3" fillId="2" borderId="9" xfId="0" applyFont="1" applyFill="1" applyBorder="1" applyAlignment="1">
      <alignment horizontal="left" vertical="center" wrapText="1"/>
    </xf>
    <xf numFmtId="0" fontId="3" fillId="2" borderId="56" xfId="0" applyFont="1" applyFill="1" applyBorder="1" applyAlignment="1">
      <alignment horizontal="left" vertical="center" wrapText="1"/>
    </xf>
    <xf numFmtId="0" fontId="35" fillId="0" borderId="25" xfId="0" applyFont="1" applyBorder="1" applyAlignment="1">
      <alignment horizontal="center" vertical="center"/>
    </xf>
    <xf numFmtId="0" fontId="35" fillId="0" borderId="29" xfId="0" applyFont="1" applyBorder="1"/>
    <xf numFmtId="3" fontId="35" fillId="0" borderId="25" xfId="0" applyNumberFormat="1" applyFont="1" applyBorder="1" applyAlignment="1">
      <alignment horizontal="center" vertical="center"/>
    </xf>
    <xf numFmtId="0" fontId="35" fillId="0" borderId="62" xfId="0" applyFont="1" applyBorder="1" applyAlignment="1">
      <alignment horizontal="center" vertical="center"/>
    </xf>
    <xf numFmtId="10" fontId="35" fillId="0" borderId="30" xfId="0" applyNumberFormat="1" applyFont="1" applyBorder="1" applyAlignment="1">
      <alignment horizontal="center" vertical="center"/>
    </xf>
    <xf numFmtId="10" fontId="35" fillId="0" borderId="79" xfId="0" applyNumberFormat="1" applyFont="1" applyBorder="1" applyAlignment="1">
      <alignment horizontal="center" vertical="center"/>
    </xf>
    <xf numFmtId="165" fontId="2" fillId="2" borderId="17" xfId="1" applyNumberFormat="1" applyFont="1" applyFill="1" applyBorder="1" applyAlignment="1">
      <alignment wrapText="1"/>
    </xf>
    <xf numFmtId="0" fontId="35" fillId="11" borderId="0" xfId="0" applyFont="1" applyFill="1"/>
    <xf numFmtId="10" fontId="36" fillId="2" borderId="1" xfId="0" applyNumberFormat="1" applyFont="1" applyFill="1" applyBorder="1" applyAlignment="1"/>
    <xf numFmtId="0" fontId="56" fillId="2" borderId="9" xfId="0" applyFont="1" applyFill="1" applyBorder="1" applyAlignment="1">
      <alignment vertical="center" wrapText="1"/>
    </xf>
    <xf numFmtId="0" fontId="56" fillId="2" borderId="7" xfId="0" applyFont="1" applyFill="1" applyBorder="1" applyAlignment="1">
      <alignment horizontal="center" vertical="center" wrapText="1"/>
    </xf>
    <xf numFmtId="0" fontId="56" fillId="2" borderId="7" xfId="0" applyFont="1" applyFill="1" applyBorder="1" applyAlignment="1">
      <alignment horizontal="center" wrapText="1"/>
    </xf>
    <xf numFmtId="0" fontId="57" fillId="14" borderId="76" xfId="0" applyFont="1" applyFill="1" applyBorder="1" applyAlignment="1">
      <alignment horizontal="center" vertical="center" wrapText="1"/>
    </xf>
    <xf numFmtId="10" fontId="56" fillId="14" borderId="80" xfId="0" applyNumberFormat="1" applyFont="1" applyFill="1" applyBorder="1" applyAlignment="1">
      <alignment horizontal="center" wrapText="1"/>
    </xf>
    <xf numFmtId="0" fontId="57" fillId="14" borderId="60" xfId="0" applyFont="1" applyFill="1" applyBorder="1" applyAlignment="1">
      <alignment horizontal="center" vertical="center" wrapText="1"/>
    </xf>
    <xf numFmtId="10" fontId="56" fillId="14" borderId="81" xfId="0" applyNumberFormat="1" applyFont="1" applyFill="1" applyBorder="1" applyAlignment="1">
      <alignment horizontal="center" wrapText="1"/>
    </xf>
    <xf numFmtId="0" fontId="56" fillId="2" borderId="72" xfId="0" applyFont="1" applyFill="1" applyBorder="1" applyAlignment="1">
      <alignment vertical="center" wrapText="1"/>
    </xf>
    <xf numFmtId="0" fontId="56" fillId="2" borderId="82" xfId="0" applyFont="1" applyFill="1" applyBorder="1" applyAlignment="1">
      <alignment horizontal="center" vertical="center" wrapText="1"/>
    </xf>
    <xf numFmtId="9" fontId="56" fillId="2" borderId="4" xfId="0" applyNumberFormat="1" applyFont="1" applyFill="1" applyBorder="1" applyAlignment="1">
      <alignment horizontal="center" wrapText="1"/>
    </xf>
    <xf numFmtId="10" fontId="35" fillId="0" borderId="0" xfId="0" applyNumberFormat="1" applyFont="1" applyBorder="1"/>
    <xf numFmtId="9" fontId="35" fillId="0" borderId="0" xfId="0" applyNumberFormat="1" applyFont="1" applyBorder="1"/>
    <xf numFmtId="0" fontId="57" fillId="14" borderId="75" xfId="0" applyFont="1" applyFill="1" applyBorder="1" applyAlignment="1">
      <alignment horizontal="center" vertical="center" wrapText="1"/>
    </xf>
    <xf numFmtId="10" fontId="56" fillId="14" borderId="6" xfId="0" applyNumberFormat="1" applyFont="1" applyFill="1" applyBorder="1" applyAlignment="1">
      <alignment horizontal="center" wrapText="1"/>
    </xf>
    <xf numFmtId="0" fontId="2" fillId="2" borderId="38" xfId="0" applyFont="1" applyFill="1" applyBorder="1" applyAlignment="1">
      <alignment vertical="center"/>
    </xf>
    <xf numFmtId="9" fontId="2" fillId="2" borderId="40" xfId="2" applyFont="1" applyFill="1" applyBorder="1" applyAlignment="1">
      <alignment horizontal="center"/>
    </xf>
    <xf numFmtId="0" fontId="3" fillId="2" borderId="2" xfId="0" applyFont="1" applyFill="1" applyBorder="1" applyAlignment="1">
      <alignment horizontal="center" vertical="center" wrapText="1"/>
    </xf>
    <xf numFmtId="0" fontId="45" fillId="0" borderId="25" xfId="0" applyFont="1" applyBorder="1" applyAlignment="1">
      <alignment vertical="center" wrapText="1"/>
    </xf>
    <xf numFmtId="0" fontId="0" fillId="0" borderId="25" xfId="0" applyBorder="1" applyAlignment="1">
      <alignment horizontal="center" vertical="center"/>
    </xf>
    <xf numFmtId="0" fontId="0" fillId="0" borderId="25" xfId="0" applyBorder="1"/>
    <xf numFmtId="0" fontId="0" fillId="0" borderId="25" xfId="0" applyBorder="1" applyAlignment="1">
      <alignment wrapText="1"/>
    </xf>
    <xf numFmtId="0" fontId="45" fillId="0" borderId="25" xfId="0" applyFont="1" applyFill="1" applyBorder="1" applyAlignment="1">
      <alignment vertical="center" wrapText="1"/>
    </xf>
    <xf numFmtId="0" fontId="43" fillId="0" borderId="25" xfId="0" applyFont="1" applyFill="1" applyBorder="1" applyAlignment="1">
      <alignment vertical="center" wrapText="1"/>
    </xf>
    <xf numFmtId="0" fontId="43" fillId="0" borderId="25" xfId="0" applyFont="1" applyFill="1" applyBorder="1" applyAlignment="1">
      <alignment horizontal="center" vertical="center" wrapText="1"/>
    </xf>
    <xf numFmtId="0" fontId="43" fillId="0" borderId="62" xfId="0" applyFont="1" applyFill="1" applyBorder="1" applyAlignment="1">
      <alignment vertical="center" wrapText="1"/>
    </xf>
    <xf numFmtId="0" fontId="43" fillId="0" borderId="62" xfId="0" applyFont="1" applyFill="1" applyBorder="1" applyAlignment="1">
      <alignment horizontal="center" vertical="center" wrapText="1"/>
    </xf>
    <xf numFmtId="0" fontId="43" fillId="0" borderId="28" xfId="0" applyFont="1" applyFill="1" applyBorder="1" applyAlignment="1">
      <alignment horizontal="center" vertical="center" wrapText="1"/>
    </xf>
    <xf numFmtId="0" fontId="57" fillId="0" borderId="25" xfId="0" applyFont="1" applyFill="1" applyBorder="1" applyAlignment="1">
      <alignment horizontal="center" vertical="center" wrapText="1"/>
    </xf>
    <xf numFmtId="10" fontId="57" fillId="14" borderId="25" xfId="0" applyNumberFormat="1" applyFont="1" applyFill="1" applyBorder="1" applyAlignment="1">
      <alignment horizontal="center" wrapText="1"/>
    </xf>
    <xf numFmtId="165" fontId="2" fillId="2" borderId="73" xfId="1" applyNumberFormat="1" applyFont="1" applyFill="1" applyBorder="1" applyAlignment="1">
      <alignment vertical="center" wrapText="1"/>
    </xf>
    <xf numFmtId="0" fontId="21" fillId="4" borderId="83" xfId="0" applyFont="1" applyFill="1" applyBorder="1" applyAlignment="1">
      <alignment horizontal="center" vertical="center" wrapText="1"/>
    </xf>
    <xf numFmtId="0" fontId="21" fillId="5" borderId="83" xfId="0" applyFont="1" applyFill="1" applyBorder="1" applyAlignment="1">
      <alignment horizontal="center" vertical="center" wrapText="1"/>
    </xf>
    <xf numFmtId="0" fontId="21" fillId="6" borderId="83" xfId="0" applyFont="1" applyFill="1" applyBorder="1" applyAlignment="1">
      <alignment horizontal="center" vertical="center" wrapText="1"/>
    </xf>
    <xf numFmtId="0" fontId="21" fillId="0" borderId="83" xfId="0" applyFont="1" applyBorder="1" applyAlignment="1">
      <alignment horizontal="center" vertical="center" wrapText="1"/>
    </xf>
    <xf numFmtId="0" fontId="22" fillId="4" borderId="83" xfId="0" applyFont="1" applyFill="1" applyBorder="1" applyAlignment="1">
      <alignment horizontal="center" vertical="center" wrapText="1"/>
    </xf>
    <xf numFmtId="0" fontId="38" fillId="5" borderId="83" xfId="0" applyFont="1" applyFill="1" applyBorder="1" applyAlignment="1">
      <alignment horizontal="center" vertical="center" wrapText="1"/>
    </xf>
    <xf numFmtId="0" fontId="38" fillId="6" borderId="83" xfId="0" applyFont="1" applyFill="1" applyBorder="1" applyAlignment="1">
      <alignment horizontal="center" vertical="center" wrapText="1"/>
    </xf>
    <xf numFmtId="0" fontId="37" fillId="0" borderId="83" xfId="0" applyFont="1" applyBorder="1" applyAlignment="1">
      <alignment vertical="center" wrapText="1"/>
    </xf>
    <xf numFmtId="0" fontId="22" fillId="4" borderId="84" xfId="0" applyFont="1" applyFill="1" applyBorder="1" applyAlignment="1">
      <alignment horizontal="center" vertical="center" wrapText="1"/>
    </xf>
    <xf numFmtId="0" fontId="35" fillId="0" borderId="1" xfId="0" applyFont="1" applyBorder="1" applyAlignment="1">
      <alignment wrapText="1"/>
    </xf>
    <xf numFmtId="0" fontId="35" fillId="0" borderId="1" xfId="0" applyFont="1" applyBorder="1" applyAlignment="1"/>
    <xf numFmtId="3" fontId="38" fillId="5" borderId="83" xfId="0" applyNumberFormat="1" applyFont="1" applyFill="1" applyBorder="1" applyAlignment="1">
      <alignment horizontal="center" vertical="center" wrapText="1"/>
    </xf>
    <xf numFmtId="0" fontId="35" fillId="0" borderId="29" xfId="0" applyFont="1" applyFill="1" applyBorder="1"/>
    <xf numFmtId="0" fontId="35" fillId="0" borderId="61" xfId="0" applyFont="1" applyFill="1" applyBorder="1"/>
    <xf numFmtId="0" fontId="0" fillId="0" borderId="29" xfId="0" applyFont="1" applyFill="1" applyBorder="1"/>
    <xf numFmtId="165" fontId="0" fillId="0" borderId="62" xfId="1" applyNumberFormat="1" applyFont="1" applyFill="1" applyBorder="1" applyAlignment="1">
      <alignment horizontal="center" vertical="center"/>
    </xf>
    <xf numFmtId="165" fontId="0" fillId="0" borderId="71" xfId="1" applyNumberFormat="1" applyFont="1" applyFill="1" applyBorder="1" applyAlignment="1">
      <alignment horizontal="center" vertical="center"/>
    </xf>
    <xf numFmtId="165" fontId="0" fillId="0" borderId="59" xfId="1" applyNumberFormat="1" applyFont="1" applyFill="1" applyBorder="1" applyAlignment="1">
      <alignment horizontal="center" vertical="center"/>
    </xf>
    <xf numFmtId="0" fontId="3" fillId="2" borderId="1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wrapText="1"/>
    </xf>
    <xf numFmtId="0" fontId="47" fillId="0" borderId="0" xfId="0" applyFont="1" applyAlignment="1">
      <alignment horizontal="center"/>
    </xf>
    <xf numFmtId="0" fontId="2" fillId="2" borderId="2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15" fillId="0" borderId="0" xfId="0" applyFont="1" applyAlignment="1">
      <alignment horizontal="left" vertical="center" wrapText="1"/>
    </xf>
    <xf numFmtId="0" fontId="30" fillId="0" borderId="0" xfId="0" applyFont="1" applyAlignment="1">
      <alignment horizontal="left" vertical="center" wrapText="1"/>
    </xf>
    <xf numFmtId="0" fontId="30" fillId="0" borderId="0" xfId="0" applyFont="1" applyAlignment="1">
      <alignment horizontal="center" vertical="center" wrapText="1"/>
    </xf>
    <xf numFmtId="0" fontId="2"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41" xfId="0" applyBorder="1" applyAlignment="1">
      <alignment horizontal="center" vertical="center" wrapText="1"/>
    </xf>
    <xf numFmtId="0" fontId="0" fillId="0" borderId="34" xfId="0" applyBorder="1" applyAlignment="1">
      <alignment horizontal="center" vertical="center" wrapText="1"/>
    </xf>
    <xf numFmtId="0" fontId="3" fillId="2" borderId="23" xfId="0" applyFont="1" applyFill="1" applyBorder="1" applyAlignment="1">
      <alignment horizontal="center" vertical="center" wrapText="1"/>
    </xf>
    <xf numFmtId="0" fontId="0" fillId="0" borderId="72" xfId="0" applyBorder="1" applyAlignment="1">
      <alignment horizontal="center" vertical="center" wrapText="1"/>
    </xf>
    <xf numFmtId="0" fontId="30" fillId="0" borderId="18" xfId="0" applyFont="1" applyBorder="1" applyAlignment="1">
      <alignment horizontal="center" vertical="center" wrapText="1"/>
    </xf>
    <xf numFmtId="0" fontId="0" fillId="0" borderId="0" xfId="0" applyBorder="1" applyAlignment="1">
      <alignment horizontal="center"/>
    </xf>
    <xf numFmtId="0" fontId="31" fillId="0" borderId="0" xfId="0" applyFont="1" applyAlignment="1">
      <alignment horizontal="center" vertical="center" wrapText="1"/>
    </xf>
    <xf numFmtId="0" fontId="20" fillId="0" borderId="0" xfId="0" applyFont="1" applyAlignment="1">
      <alignment horizontal="center" vertical="center"/>
    </xf>
    <xf numFmtId="0" fontId="11" fillId="0" borderId="0" xfId="0" applyFont="1" applyAlignment="1">
      <alignment horizontal="center" vertical="center"/>
    </xf>
    <xf numFmtId="0" fontId="21" fillId="0" borderId="83" xfId="0" applyFont="1" applyBorder="1" applyAlignment="1">
      <alignment horizontal="center" vertical="center" wrapText="1"/>
    </xf>
    <xf numFmtId="0" fontId="21" fillId="0" borderId="85" xfId="0" applyFont="1" applyBorder="1" applyAlignment="1">
      <alignment horizontal="center" vertical="center" wrapText="1"/>
    </xf>
    <xf numFmtId="0" fontId="2" fillId="0" borderId="83" xfId="0" applyFont="1" applyBorder="1" applyAlignment="1">
      <alignment horizontal="center"/>
    </xf>
    <xf numFmtId="0" fontId="21" fillId="4" borderId="83" xfId="0" applyFont="1" applyFill="1" applyBorder="1" applyAlignment="1">
      <alignment horizontal="center" vertical="center" wrapText="1"/>
    </xf>
    <xf numFmtId="0" fontId="21" fillId="5" borderId="83" xfId="0" applyFont="1" applyFill="1" applyBorder="1" applyAlignment="1">
      <alignment horizontal="center" vertical="center" wrapText="1"/>
    </xf>
    <xf numFmtId="0" fontId="21" fillId="6" borderId="83" xfId="0" applyFont="1" applyFill="1" applyBorder="1" applyAlignment="1">
      <alignment horizontal="center" vertical="center" wrapText="1"/>
    </xf>
    <xf numFmtId="0" fontId="52" fillId="12" borderId="43" xfId="0" applyFont="1" applyFill="1" applyBorder="1" applyAlignment="1">
      <alignment horizontal="center" vertical="center" wrapText="1"/>
    </xf>
    <xf numFmtId="0" fontId="52" fillId="12" borderId="32" xfId="0" applyFont="1" applyFill="1" applyBorder="1" applyAlignment="1">
      <alignment horizontal="center" vertical="center" wrapText="1"/>
    </xf>
    <xf numFmtId="0" fontId="54" fillId="2" borderId="26" xfId="0" applyFont="1" applyFill="1" applyBorder="1" applyAlignment="1">
      <alignment horizontal="center" vertical="center" wrapText="1"/>
    </xf>
    <xf numFmtId="0" fontId="54" fillId="2" borderId="78" xfId="0" applyFont="1" applyFill="1" applyBorder="1" applyAlignment="1">
      <alignment horizontal="center" vertical="center" wrapText="1"/>
    </xf>
    <xf numFmtId="0" fontId="52" fillId="12" borderId="29" xfId="0" applyFont="1" applyFill="1" applyBorder="1" applyAlignment="1">
      <alignment horizontal="center" vertical="center" wrapText="1"/>
    </xf>
    <xf numFmtId="0" fontId="52" fillId="12" borderId="25" xfId="0" applyFont="1" applyFill="1" applyBorder="1" applyAlignment="1">
      <alignment horizontal="center" vertical="center" wrapText="1"/>
    </xf>
    <xf numFmtId="0" fontId="52" fillId="12" borderId="30" xfId="0" applyFont="1" applyFill="1" applyBorder="1" applyAlignment="1">
      <alignment horizontal="center" vertical="center" wrapText="1"/>
    </xf>
    <xf numFmtId="0" fontId="54" fillId="2" borderId="25" xfId="0" applyFont="1" applyFill="1" applyBorder="1" applyAlignment="1">
      <alignment horizontal="center" vertical="center" wrapText="1"/>
    </xf>
    <xf numFmtId="0" fontId="54" fillId="2" borderId="30" xfId="0" applyFont="1" applyFill="1" applyBorder="1" applyAlignment="1">
      <alignment horizontal="center" vertical="center" wrapText="1"/>
    </xf>
    <xf numFmtId="0" fontId="51" fillId="0" borderId="0" xfId="0" applyFont="1" applyAlignment="1">
      <alignment horizontal="center" vertical="center" wrapText="1"/>
    </xf>
    <xf numFmtId="0" fontId="51" fillId="0" borderId="18" xfId="0" applyFont="1" applyBorder="1" applyAlignment="1">
      <alignment horizontal="center" vertical="center" wrapText="1"/>
    </xf>
    <xf numFmtId="0" fontId="32" fillId="0" borderId="0" xfId="0" applyFont="1" applyAlignment="1">
      <alignment horizontal="center" vertical="center" wrapText="1"/>
    </xf>
    <xf numFmtId="0" fontId="27" fillId="0" borderId="10" xfId="0" applyFont="1" applyBorder="1" applyAlignment="1">
      <alignment horizontal="center" vertical="center" wrapText="1"/>
    </xf>
    <xf numFmtId="0" fontId="27" fillId="0" borderId="11"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13" xfId="0" applyFont="1" applyBorder="1" applyAlignment="1">
      <alignment horizontal="center" vertical="center" wrapText="1"/>
    </xf>
    <xf numFmtId="0" fontId="32" fillId="3" borderId="45" xfId="0" applyFont="1" applyFill="1" applyBorder="1" applyAlignment="1">
      <alignment horizontal="center" vertical="center" wrapText="1"/>
    </xf>
    <xf numFmtId="0" fontId="32" fillId="3" borderId="46" xfId="0" applyFont="1" applyFill="1" applyBorder="1" applyAlignment="1">
      <alignment horizontal="center" vertical="center" wrapText="1"/>
    </xf>
    <xf numFmtId="0" fontId="27" fillId="0" borderId="21" xfId="0" applyFont="1" applyBorder="1" applyAlignment="1">
      <alignment horizontal="center" vertical="center" wrapText="1"/>
    </xf>
    <xf numFmtId="0" fontId="27" fillId="0" borderId="56" xfId="0" applyFont="1" applyBorder="1" applyAlignment="1">
      <alignment horizontal="center" vertical="center" wrapText="1"/>
    </xf>
    <xf numFmtId="0" fontId="27" fillId="0" borderId="63"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7" xfId="0" applyFont="1" applyBorder="1" applyAlignment="1">
      <alignment horizontal="center" vertical="center" wrapText="1"/>
    </xf>
    <xf numFmtId="0" fontId="25" fillId="0" borderId="0" xfId="0" applyFont="1" applyAlignment="1">
      <alignment horizontal="center" vertical="center"/>
    </xf>
    <xf numFmtId="0" fontId="33" fillId="0" borderId="24" xfId="0" applyFont="1" applyBorder="1" applyAlignment="1">
      <alignment horizontal="center" vertical="center"/>
    </xf>
    <xf numFmtId="0" fontId="27" fillId="0" borderId="51" xfId="0" applyFont="1" applyBorder="1" applyAlignment="1">
      <alignment horizontal="center" vertical="center" wrapText="1"/>
    </xf>
    <xf numFmtId="0" fontId="27" fillId="0" borderId="52" xfId="0" applyFont="1" applyBorder="1" applyAlignment="1">
      <alignment horizontal="center" vertical="center" wrapText="1"/>
    </xf>
    <xf numFmtId="0" fontId="32" fillId="0" borderId="25" xfId="0" applyFont="1" applyBorder="1" applyAlignment="1">
      <alignment horizontal="center" vertical="center" wrapText="1"/>
    </xf>
    <xf numFmtId="3" fontId="0" fillId="0" borderId="58" xfId="0" applyNumberFormat="1" applyBorder="1" applyAlignment="1">
      <alignment horizontal="center" vertical="center"/>
    </xf>
    <xf numFmtId="0" fontId="0" fillId="0" borderId="75" xfId="0" applyBorder="1" applyAlignment="1">
      <alignment horizontal="center" vertical="center"/>
    </xf>
    <xf numFmtId="0" fontId="0" fillId="0" borderId="60" xfId="0" applyBorder="1" applyAlignment="1">
      <alignment horizontal="center" vertical="center"/>
    </xf>
    <xf numFmtId="9" fontId="0" fillId="0" borderId="62" xfId="2" applyFont="1" applyBorder="1" applyAlignment="1">
      <alignment horizontal="center" vertical="center"/>
    </xf>
    <xf numFmtId="9" fontId="0" fillId="0" borderId="71" xfId="2" applyFont="1" applyBorder="1" applyAlignment="1">
      <alignment horizontal="center" vertical="center"/>
    </xf>
    <xf numFmtId="9" fontId="0" fillId="0" borderId="59" xfId="2" applyFont="1" applyBorder="1" applyAlignment="1">
      <alignment horizontal="center" vertical="center"/>
    </xf>
    <xf numFmtId="0" fontId="32" fillId="0" borderId="35" xfId="0" applyFont="1" applyBorder="1" applyAlignment="1">
      <alignment horizontal="center" vertical="center" wrapText="1"/>
    </xf>
    <xf numFmtId="0" fontId="32" fillId="0" borderId="29"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2" fillId="0" borderId="30" xfId="0" applyFont="1" applyBorder="1" applyAlignment="1">
      <alignment horizontal="center" vertical="center" wrapText="1"/>
    </xf>
    <xf numFmtId="0" fontId="39" fillId="0" borderId="25" xfId="0" applyFont="1" applyBorder="1" applyAlignment="1">
      <alignment horizontal="center" vertical="center" wrapText="1"/>
    </xf>
    <xf numFmtId="3" fontId="0" fillId="0" borderId="62" xfId="0" applyNumberFormat="1" applyBorder="1" applyAlignment="1">
      <alignment horizontal="center" vertical="center"/>
    </xf>
    <xf numFmtId="3" fontId="0" fillId="0" borderId="59" xfId="0" applyNumberFormat="1" applyBorder="1" applyAlignment="1">
      <alignment horizontal="center" vertical="center"/>
    </xf>
    <xf numFmtId="167" fontId="0" fillId="0" borderId="62" xfId="2" applyNumberFormat="1" applyFont="1" applyBorder="1" applyAlignment="1">
      <alignment horizontal="center" vertical="center"/>
    </xf>
    <xf numFmtId="167" fontId="0" fillId="0" borderId="59" xfId="2" applyNumberFormat="1" applyFont="1" applyBorder="1" applyAlignment="1">
      <alignment horizontal="center" vertical="center"/>
    </xf>
    <xf numFmtId="0" fontId="32"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2" fillId="3" borderId="10" xfId="0" applyFont="1" applyFill="1" applyBorder="1" applyAlignment="1">
      <alignment horizontal="center" vertical="center" wrapText="1"/>
    </xf>
    <xf numFmtId="0" fontId="32" fillId="3" borderId="11" xfId="0" applyFont="1" applyFill="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2" xfId="0" applyFont="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3" fillId="0" borderId="0" xfId="0" applyFont="1" applyAlignment="1">
      <alignment horizontal="center" vertical="center"/>
    </xf>
    <xf numFmtId="3" fontId="4" fillId="0" borderId="10" xfId="0" applyNumberFormat="1" applyFont="1" applyBorder="1" applyAlignment="1">
      <alignment horizontal="center" vertical="center" wrapText="1"/>
    </xf>
    <xf numFmtId="3" fontId="4" fillId="0" borderId="11" xfId="0" applyNumberFormat="1" applyFont="1" applyBorder="1" applyAlignment="1">
      <alignment horizontal="center" vertical="center" wrapText="1"/>
    </xf>
    <xf numFmtId="3" fontId="4" fillId="0" borderId="16" xfId="0" applyNumberFormat="1" applyFont="1" applyBorder="1" applyAlignment="1">
      <alignment horizontal="center" vertical="center" wrapText="1"/>
    </xf>
    <xf numFmtId="167" fontId="4" fillId="0" borderId="10" xfId="2" applyNumberFormat="1" applyFont="1" applyBorder="1" applyAlignment="1">
      <alignment horizontal="center" vertical="center" wrapText="1"/>
    </xf>
    <xf numFmtId="167" fontId="4" fillId="0" borderId="11" xfId="2" applyNumberFormat="1" applyFont="1" applyBorder="1" applyAlignment="1">
      <alignment horizontal="center" vertical="center" wrapText="1"/>
    </xf>
    <xf numFmtId="167" fontId="4" fillId="0" borderId="16" xfId="2" applyNumberFormat="1" applyFont="1" applyBorder="1" applyAlignment="1">
      <alignment horizontal="center" vertical="center" wrapText="1"/>
    </xf>
    <xf numFmtId="0" fontId="58" fillId="0" borderId="0" xfId="0" applyFont="1" applyAlignment="1">
      <alignment vertical="center"/>
    </xf>
    <xf numFmtId="0" fontId="2" fillId="0" borderId="4" xfId="0" applyFont="1" applyBorder="1" applyAlignment="1">
      <alignment vertical="center" wrapText="1"/>
    </xf>
    <xf numFmtId="165" fontId="2" fillId="0" borderId="4" xfId="1" applyNumberFormat="1" applyFont="1" applyFill="1" applyBorder="1" applyAlignment="1">
      <alignment vertical="center" wrapText="1"/>
    </xf>
    <xf numFmtId="0" fontId="2" fillId="0" borderId="1" xfId="0" applyFont="1" applyBorder="1" applyAlignment="1">
      <alignment horizontal="center" vertical="center" wrapText="1"/>
    </xf>
  </cellXfs>
  <cellStyles count="3">
    <cellStyle name="Millares" xfId="1" builtinId="3"/>
    <cellStyle name="Normal" xfId="0" builtinId="0"/>
    <cellStyle name="Porcentaje" xfId="2"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B6E1E7"/>
      <color rgb="FFFAFD77"/>
      <color rgb="FFC0CF3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a:solidFill>
                  <a:sysClr val="windowText" lastClr="000000"/>
                </a:solidFill>
              </a:rPr>
              <a:t>Formación Inicial - Apertura Programas de</a:t>
            </a:r>
            <a:r>
              <a:rPr lang="en-US" sz="1000" b="1" baseline="0">
                <a:solidFill>
                  <a:sysClr val="windowText" lastClr="000000"/>
                </a:solidFill>
              </a:rPr>
              <a:t> Licenciaturas - Bachilleres Becados</a:t>
            </a:r>
          </a:p>
          <a:p>
            <a:pPr>
              <a:defRPr sz="1000">
                <a:solidFill>
                  <a:sysClr val="windowText" lastClr="000000"/>
                </a:solidFill>
              </a:defRPr>
            </a:pPr>
            <a:r>
              <a:rPr lang="en-US" sz="1000" b="1" baseline="0">
                <a:solidFill>
                  <a:sysClr val="windowText" lastClr="000000"/>
                </a:solidFill>
              </a:rPr>
              <a:t>Periodo abril-junio 2023.</a:t>
            </a:r>
            <a:endParaRPr lang="en-US" sz="1000" b="1">
              <a:solidFill>
                <a:sysClr val="windowText" lastClr="000000"/>
              </a:solidFill>
            </a:endParaRPr>
          </a:p>
        </c:rich>
      </c:tx>
      <c:layout>
        <c:manualLayout>
          <c:xMode val="edge"/>
          <c:yMode val="edge"/>
          <c:x val="0.11463137768630342"/>
          <c:y val="0"/>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253886307413151"/>
          <c:y val="0.27581614186585945"/>
          <c:w val="0.7746113692586849"/>
          <c:h val="0.59221816574128405"/>
        </c:manualLayout>
      </c:layout>
      <c:barChart>
        <c:barDir val="col"/>
        <c:grouping val="clustered"/>
        <c:varyColors val="0"/>
        <c:ser>
          <c:idx val="0"/>
          <c:order val="0"/>
          <c:tx>
            <c:strRef>
              <c:f>'2do trimestre'!$C$14</c:f>
              <c:strCache>
                <c:ptCount val="1"/>
                <c:pt idx="0">
                  <c:v>Becas otorgadas</c:v>
                </c:pt>
              </c:strCache>
            </c:strRef>
          </c:tx>
          <c:spPr>
            <a:solidFill>
              <a:schemeClr val="accent1"/>
            </a:solidFill>
            <a:ln w="19050">
              <a:solidFill>
                <a:schemeClr val="lt1"/>
              </a:solidFill>
            </a:ln>
            <a:effectLst/>
          </c:spPr>
          <c:invertIfNegative val="0"/>
          <c:dPt>
            <c:idx val="0"/>
            <c:invertIfNegative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2-A0EE-4B41-B464-508A7B1ABF33}"/>
              </c:ext>
            </c:extLst>
          </c:dPt>
          <c:dLbls>
            <c:dLbl>
              <c:idx val="0"/>
              <c:layout>
                <c:manualLayout>
                  <c:x val="-8.2599261006785097E-3"/>
                  <c:y val="1.772643676462978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0EE-4B41-B464-508A7B1ABF33}"/>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trimestre'!$B$15</c:f>
              <c:strCache>
                <c:ptCount val="1"/>
                <c:pt idx="0">
                  <c:v>Licenciaturas</c:v>
                </c:pt>
              </c:strCache>
            </c:strRef>
          </c:cat>
          <c:val>
            <c:numRef>
              <c:f>'2do trimestre'!$C$15</c:f>
              <c:numCache>
                <c:formatCode>General</c:formatCode>
                <c:ptCount val="1"/>
                <c:pt idx="0">
                  <c:v>115</c:v>
                </c:pt>
              </c:numCache>
            </c:numRef>
          </c:val>
          <c:extLst xmlns:c16r2="http://schemas.microsoft.com/office/drawing/2015/06/chart">
            <c:ext xmlns:c16="http://schemas.microsoft.com/office/drawing/2014/chart" uri="{C3380CC4-5D6E-409C-BE32-E72D297353CC}">
              <c16:uniqueId val="{00000000-A0EE-4B41-B464-508A7B1ABF33}"/>
            </c:ext>
          </c:extLst>
        </c:ser>
        <c:ser>
          <c:idx val="1"/>
          <c:order val="1"/>
          <c:tx>
            <c:strRef>
              <c:f>'2do trimestre'!$D$14</c:f>
              <c:strCache>
                <c:ptCount val="1"/>
                <c:pt idx="0">
                  <c:v>META</c:v>
                </c:pt>
              </c:strCache>
            </c:strRef>
          </c:tx>
          <c:spPr>
            <a:solidFill>
              <a:schemeClr val="accent2"/>
            </a:solidFill>
            <a:ln w="19050">
              <a:solidFill>
                <a:schemeClr val="lt1"/>
              </a:solidFill>
            </a:ln>
            <a:effectLst/>
          </c:spPr>
          <c:invertIfNegative val="0"/>
          <c:cat>
            <c:strRef>
              <c:f>'2do trimestre'!$B$15</c:f>
              <c:strCache>
                <c:ptCount val="1"/>
                <c:pt idx="0">
                  <c:v>Licenciaturas</c:v>
                </c:pt>
              </c:strCache>
            </c:strRef>
          </c:cat>
          <c:val>
            <c:numRef>
              <c:f>'2do trimestre'!$D$15</c:f>
              <c:numCache>
                <c:formatCode>General</c:formatCode>
                <c:ptCount val="1"/>
                <c:pt idx="0">
                  <c:v>75</c:v>
                </c:pt>
              </c:numCache>
            </c:numRef>
          </c:val>
          <c:extLst xmlns:c16r2="http://schemas.microsoft.com/office/drawing/2015/06/chart">
            <c:ext xmlns:c16="http://schemas.microsoft.com/office/drawing/2014/chart" uri="{C3380CC4-5D6E-409C-BE32-E72D297353CC}">
              <c16:uniqueId val="{00000003-6962-425A-AFEF-A2729024C27B}"/>
            </c:ext>
          </c:extLst>
        </c:ser>
        <c:dLbls>
          <c:showLegendKey val="0"/>
          <c:showVal val="0"/>
          <c:showCatName val="0"/>
          <c:showSerName val="0"/>
          <c:showPercent val="0"/>
          <c:showBubbleSize val="0"/>
        </c:dLbls>
        <c:gapWidth val="100"/>
        <c:axId val="438323952"/>
        <c:axId val="438314160"/>
      </c:barChart>
      <c:catAx>
        <c:axId val="43832395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4160"/>
        <c:crosses val="autoZero"/>
        <c:auto val="1"/>
        <c:lblAlgn val="ctr"/>
        <c:lblOffset val="100"/>
        <c:noMultiLvlLbl val="0"/>
      </c:catAx>
      <c:valAx>
        <c:axId val="438314160"/>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crossAx val="438323952"/>
        <c:crosses val="autoZero"/>
        <c:crossBetween val="between"/>
      </c:valAx>
      <c:spPr>
        <a:noFill/>
        <a:ln>
          <a:noFill/>
        </a:ln>
        <a:effectLst/>
      </c:spPr>
    </c:plotArea>
    <c:legend>
      <c:legendPos val="b"/>
      <c:layout>
        <c:manualLayout>
          <c:xMode val="edge"/>
          <c:yMode val="edge"/>
          <c:x val="4.35892768587342E-3"/>
          <c:y val="0.33081962611990456"/>
          <c:w val="0.25863078431316344"/>
          <c:h val="0.4480747295927035"/>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Formación Continua- Diplomados </a:t>
            </a:r>
            <a:endParaRPr lang="es-DO" sz="1000">
              <a:effectLst/>
            </a:endParaRPr>
          </a:p>
          <a:p>
            <a:pPr>
              <a:defRPr sz="1000" b="1">
                <a:solidFill>
                  <a:sysClr val="windowText" lastClr="000000"/>
                </a:solidFill>
              </a:defRPr>
            </a:pPr>
            <a:r>
              <a:rPr lang="en-US" sz="1000" b="1" i="0" baseline="0">
                <a:effectLst/>
              </a:rPr>
              <a:t>Becas otorgadas en diplomados según área formativa</a:t>
            </a:r>
            <a:endParaRPr lang="es-DO" sz="1000">
              <a:effectLst/>
            </a:endParaRPr>
          </a:p>
          <a:p>
            <a:pPr>
              <a:defRPr sz="1000" b="1">
                <a:solidFill>
                  <a:sysClr val="windowText" lastClr="000000"/>
                </a:solidFill>
              </a:defRPr>
            </a:pPr>
            <a:r>
              <a:rPr lang="en-US" sz="1000" b="1" i="0" baseline="0">
                <a:effectLst/>
              </a:rPr>
              <a:t>Periodo abril-junio 2023.</a:t>
            </a:r>
            <a:endParaRPr lang="es-DO" sz="1000" b="1">
              <a:solidFill>
                <a:sysClr val="windowText" lastClr="000000"/>
              </a:solidFill>
              <a:effectLst/>
            </a:endParaRPr>
          </a:p>
        </c:rich>
      </c:tx>
      <c:layout>
        <c:manualLayout>
          <c:xMode val="edge"/>
          <c:yMode val="edge"/>
          <c:x val="0.16338595235404188"/>
          <c:y val="4.4809362192654847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1223323161159875"/>
          <c:y val="0.17423371933946893"/>
          <c:w val="0.58776676838840125"/>
          <c:h val="0.7783728708689106"/>
        </c:manualLayout>
      </c:layout>
      <c:bar3DChart>
        <c:barDir val="bar"/>
        <c:grouping val="clustered"/>
        <c:varyColors val="0"/>
        <c:ser>
          <c:idx val="0"/>
          <c:order val="0"/>
          <c:tx>
            <c:strRef>
              <c:f>'2do trimestre'!$C$62</c:f>
              <c:strCache>
                <c:ptCount val="1"/>
                <c:pt idx="0">
                  <c:v>Docentes Beneficiados</c:v>
                </c:pt>
              </c:strCache>
            </c:strRef>
          </c:tx>
          <c:spPr>
            <a:solidFill>
              <a:schemeClr val="accent1"/>
            </a:solidFill>
            <a:ln>
              <a:noFill/>
            </a:ln>
            <a:effectLst/>
            <a:sp3d/>
          </c:spPr>
          <c:invertIfNegative val="0"/>
          <c:dLbls>
            <c:dLbl>
              <c:idx val="1"/>
              <c:layout>
                <c:manualLayout>
                  <c:x val="0"/>
                  <c:y val="-3.453858803351250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466-4100-B353-0F83F4A65DE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trimestre'!$B$64:$B$78</c:f>
              <c:strCache>
                <c:ptCount val="15"/>
                <c:pt idx="0">
                  <c:v>Formación para inducción </c:v>
                </c:pt>
                <c:pt idx="1">
                  <c:v>Gestión técnica y  Acompañamiento pedagógico</c:v>
                </c:pt>
                <c:pt idx="2">
                  <c:v>Intervención Psicopedagógica </c:v>
                </c:pt>
                <c:pt idx="3">
                  <c:v>Competencias</c:v>
                </c:pt>
                <c:pt idx="4">
                  <c:v>Innovación </c:v>
                </c:pt>
                <c:pt idx="5">
                  <c:v>Formación Humana </c:v>
                </c:pt>
                <c:pt idx="6">
                  <c:v>Supervisión Educativa</c:v>
                </c:pt>
                <c:pt idx="7">
                  <c:v>Neurodesarrollo</c:v>
                </c:pt>
                <c:pt idx="8">
                  <c:v>TIC</c:v>
                </c:pt>
                <c:pt idx="9">
                  <c:v>Concreción Curricular y Sistematización</c:v>
                </c:pt>
                <c:pt idx="10">
                  <c:v>Estrategias de Producción Escrita </c:v>
                </c:pt>
                <c:pt idx="11">
                  <c:v>Ciencias Sociales</c:v>
                </c:pt>
                <c:pt idx="12">
                  <c:v>Atención Integral a la Primera Infancia</c:v>
                </c:pt>
                <c:pt idx="13">
                  <c:v>Gestión y Liderazgo Educativo</c:v>
                </c:pt>
                <c:pt idx="14">
                  <c:v>Intervención Psicopedagógica</c:v>
                </c:pt>
              </c:strCache>
            </c:strRef>
          </c:cat>
          <c:val>
            <c:numRef>
              <c:f>'2do trimestre'!$C$64:$C$78</c:f>
              <c:numCache>
                <c:formatCode>General</c:formatCode>
                <c:ptCount val="15"/>
                <c:pt idx="0" formatCode="#,##0">
                  <c:v>22846</c:v>
                </c:pt>
                <c:pt idx="1">
                  <c:v>334</c:v>
                </c:pt>
                <c:pt idx="2">
                  <c:v>140</c:v>
                </c:pt>
                <c:pt idx="3">
                  <c:v>340</c:v>
                </c:pt>
                <c:pt idx="4">
                  <c:v>240</c:v>
                </c:pt>
                <c:pt idx="5">
                  <c:v>120</c:v>
                </c:pt>
                <c:pt idx="6">
                  <c:v>40</c:v>
                </c:pt>
                <c:pt idx="7">
                  <c:v>74</c:v>
                </c:pt>
                <c:pt idx="8" formatCode="#,##0">
                  <c:v>1340</c:v>
                </c:pt>
                <c:pt idx="9">
                  <c:v>74</c:v>
                </c:pt>
                <c:pt idx="10">
                  <c:v>74</c:v>
                </c:pt>
                <c:pt idx="11">
                  <c:v>120</c:v>
                </c:pt>
                <c:pt idx="12">
                  <c:v>440</c:v>
                </c:pt>
                <c:pt idx="13">
                  <c:v>450</c:v>
                </c:pt>
                <c:pt idx="14">
                  <c:v>80</c:v>
                </c:pt>
              </c:numCache>
            </c:numRef>
          </c:val>
          <c:extLst xmlns:c16r2="http://schemas.microsoft.com/office/drawing/2015/06/chart">
            <c:ext xmlns:c16="http://schemas.microsoft.com/office/drawing/2014/chart" uri="{C3380CC4-5D6E-409C-BE32-E72D297353CC}">
              <c16:uniqueId val="{00000000-EF42-46AF-9879-41A27D3B49F2}"/>
            </c:ext>
          </c:extLst>
        </c:ser>
        <c:dLbls>
          <c:showLegendKey val="0"/>
          <c:showVal val="0"/>
          <c:showCatName val="0"/>
          <c:showSerName val="0"/>
          <c:showPercent val="0"/>
          <c:showBubbleSize val="0"/>
        </c:dLbls>
        <c:gapWidth val="150"/>
        <c:shape val="box"/>
        <c:axId val="438328304"/>
        <c:axId val="438310896"/>
        <c:axId val="0"/>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'2do trimestre'!$D$62</c15:sqref>
                        </c15:formulaRef>
                      </c:ext>
                    </c:extLst>
                    <c:strCache>
                      <c:ptCount val="1"/>
                      <c:pt idx="0">
                        <c:v>% </c:v>
                      </c:pt>
                    </c:strCache>
                  </c:strRef>
                </c:tx>
                <c:spPr>
                  <a:solidFill>
                    <a:schemeClr val="accent2"/>
                  </a:solidFill>
                  <a:ln>
                    <a:noFill/>
                  </a:ln>
                  <a:effectLst/>
                  <a:sp3d/>
                </c:spPr>
                <c:invertIfNegative val="0"/>
                <c:dLbls>
                  <c:dLbl>
                    <c:idx val="0"/>
                    <c:layout>
                      <c:manualLayout>
                        <c:x val="0.10486888293111477"/>
                        <c:y val="4.186287830691862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F42-46AF-9879-41A27D3B49F2}"/>
                      </c:ext>
                      <c:ext uri="{CE6537A1-D6FC-4f65-9D91-7224C49458BB}"/>
                    </c:extLst>
                  </c:dLbl>
                  <c:dLbl>
                    <c:idx val="1"/>
                    <c:layout>
                      <c:manualLayout>
                        <c:x val="0.10861420017865452"/>
                        <c:y val="-4.186287830692016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F42-46AF-9879-41A27D3B49F2}"/>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'2do trimestre'!$B$64:$B$78</c15:sqref>
                        </c15:formulaRef>
                      </c:ext>
                    </c:extLst>
                    <c:strCache>
                      <c:ptCount val="15"/>
                      <c:pt idx="0">
                        <c:v>Formación para inducción </c:v>
                      </c:pt>
                      <c:pt idx="1">
                        <c:v>Gestión técnica y  Acompañamiento pedagógico</c:v>
                      </c:pt>
                      <c:pt idx="2">
                        <c:v>Intervención Psicopedagógica </c:v>
                      </c:pt>
                      <c:pt idx="3">
                        <c:v>Competencias</c:v>
                      </c:pt>
                      <c:pt idx="4">
                        <c:v>Innovación </c:v>
                      </c:pt>
                      <c:pt idx="5">
                        <c:v>Formación Humana </c:v>
                      </c:pt>
                      <c:pt idx="6">
                        <c:v>Supervisión Educativa</c:v>
                      </c:pt>
                      <c:pt idx="7">
                        <c:v>Neurodesarrollo</c:v>
                      </c:pt>
                      <c:pt idx="8">
                        <c:v>TIC</c:v>
                      </c:pt>
                      <c:pt idx="9">
                        <c:v>Concreción Curricular y Sistematización</c:v>
                      </c:pt>
                      <c:pt idx="10">
                        <c:v>Estrategias de Producción Escrita </c:v>
                      </c:pt>
                      <c:pt idx="11">
                        <c:v>Ciencias Sociales</c:v>
                      </c:pt>
                      <c:pt idx="12">
                        <c:v>Atención Integral a la Primera Infancia</c:v>
                      </c:pt>
                      <c:pt idx="13">
                        <c:v>Gestión y Liderazgo Educativo</c:v>
                      </c:pt>
                      <c:pt idx="14">
                        <c:v>Intervención Psicopedagógica</c:v>
                      </c:pt>
                    </c:strCache>
                  </c:strRef>
                </c:cat>
                <c:val>
                  <c:numRef>
                    <c:extLst xmlns:c16r2="http://schemas.microsoft.com/office/drawing/2015/06/chart">
                      <c:ext uri="{02D57815-91ED-43cb-92C2-25804820EDAC}">
                        <c15:formulaRef>
                          <c15:sqref>'2do trimestre'!$D$64:$D$78</c15:sqref>
                        </c15:formulaRef>
                      </c:ext>
                    </c:extLst>
                    <c:numCache>
                      <c:formatCode>0.00%</c:formatCode>
                      <c:ptCount val="15"/>
                      <c:pt idx="0">
                        <c:v>0.85527103923330339</c:v>
                      </c:pt>
                      <c:pt idx="1">
                        <c:v>1.2503743635819107E-2</c:v>
                      </c:pt>
                      <c:pt idx="2">
                        <c:v>5.2410901467505244E-3</c:v>
                      </c:pt>
                      <c:pt idx="3">
                        <c:v>1.2728361784965558E-2</c:v>
                      </c:pt>
                      <c:pt idx="4">
                        <c:v>8.9847259658580418E-3</c:v>
                      </c:pt>
                      <c:pt idx="5">
                        <c:v>4.4923629829290209E-3</c:v>
                      </c:pt>
                      <c:pt idx="6">
                        <c:v>1.497454327643007E-3</c:v>
                      </c:pt>
                      <c:pt idx="7">
                        <c:v>2.7702905061395629E-3</c:v>
                      </c:pt>
                      <c:pt idx="8">
                        <c:v>5.0164719976040731E-2</c:v>
                      </c:pt>
                      <c:pt idx="9">
                        <c:v>2.7702905061395629E-3</c:v>
                      </c:pt>
                      <c:pt idx="10">
                        <c:v>2.7702905061395629E-3</c:v>
                      </c:pt>
                      <c:pt idx="11">
                        <c:v>4.4923629829290209E-3</c:v>
                      </c:pt>
                      <c:pt idx="12">
                        <c:v>1.6471997604073075E-2</c:v>
                      </c:pt>
                      <c:pt idx="13">
                        <c:v>1.6846361185983826E-2</c:v>
                      </c:pt>
                      <c:pt idx="14">
                        <c:v>2.9949086552860139E-3</c:v>
                      </c:pt>
                    </c:numCache>
                  </c:numRef>
                </c:val>
                <c:extLst xmlns:c16r2="http://schemas.microsoft.com/office/drawing/2015/06/chart">
                  <c:ext xmlns:c16="http://schemas.microsoft.com/office/drawing/2014/chart" uri="{C3380CC4-5D6E-409C-BE32-E72D297353CC}">
                    <c16:uniqueId val="{0000000C-EF42-46AF-9879-41A27D3B49F2}"/>
                  </c:ext>
                </c:extLst>
              </c15:ser>
            </c15:filteredBarSeries>
          </c:ext>
        </c:extLst>
      </c:bar3DChart>
      <c:valAx>
        <c:axId val="438310896"/>
        <c:scaling>
          <c:orientation val="minMax"/>
        </c:scaling>
        <c:delete val="1"/>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438328304"/>
        <c:crosses val="autoZero"/>
        <c:crossBetween val="between"/>
      </c:valAx>
      <c:catAx>
        <c:axId val="43832830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438310896"/>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Formación Continua-  Talleres, Congresos, Cursos y Seminarios </a:t>
            </a:r>
            <a:endParaRPr lang="es-DO" sz="1000">
              <a:effectLst/>
            </a:endParaRPr>
          </a:p>
          <a:p>
            <a:pPr>
              <a:defRPr sz="1000" b="1">
                <a:solidFill>
                  <a:sysClr val="windowText" lastClr="000000"/>
                </a:solidFill>
              </a:defRPr>
            </a:pPr>
            <a:r>
              <a:rPr lang="en-US" sz="1000" b="1" i="0" baseline="0">
                <a:effectLst/>
              </a:rPr>
              <a:t>Becas otorgadas según área formativa</a:t>
            </a:r>
            <a:endParaRPr lang="es-DO" sz="1000">
              <a:effectLst/>
            </a:endParaRPr>
          </a:p>
          <a:p>
            <a:pPr>
              <a:defRPr sz="1000" b="1">
                <a:solidFill>
                  <a:sysClr val="windowText" lastClr="000000"/>
                </a:solidFill>
              </a:defRPr>
            </a:pPr>
            <a:r>
              <a:rPr lang="en-US" sz="1000" b="1" i="0" baseline="0">
                <a:effectLst/>
              </a:rPr>
              <a:t>Periodo abril-junio 2023.</a:t>
            </a:r>
            <a:endParaRPr lang="es-DO" sz="1000" b="1">
              <a:solidFill>
                <a:sysClr val="windowText" lastClr="000000"/>
              </a:solidFill>
              <a:effectLst/>
            </a:endParaRPr>
          </a:p>
        </c:rich>
      </c:tx>
      <c:layout>
        <c:manualLayout>
          <c:xMode val="edge"/>
          <c:yMode val="edge"/>
          <c:x val="0.13179800884779594"/>
          <c:y val="1.6691733757999355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9311069856105385"/>
          <c:y val="0.21187561367705671"/>
          <c:w val="0.60044441599271636"/>
          <c:h val="0.76684964671454148"/>
        </c:manualLayout>
      </c:layout>
      <c:bar3DChart>
        <c:barDir val="bar"/>
        <c:grouping val="clustered"/>
        <c:varyColors val="0"/>
        <c:ser>
          <c:idx val="0"/>
          <c:order val="0"/>
          <c:tx>
            <c:strRef>
              <c:f>'2do trimestre'!$C$90</c:f>
              <c:strCache>
                <c:ptCount val="1"/>
                <c:pt idx="0">
                  <c:v>Becas otorgadas</c:v>
                </c:pt>
              </c:strCache>
            </c:strRef>
          </c:tx>
          <c:spPr>
            <a:solidFill>
              <a:schemeClr val="accent1"/>
            </a:solidFill>
            <a:ln>
              <a:noFill/>
            </a:ln>
            <a:effectLst/>
            <a:sp3d/>
          </c:spPr>
          <c:invertIfNegative val="0"/>
          <c:dLbls>
            <c:dLbl>
              <c:idx val="0"/>
              <c:layout>
                <c:manualLayout>
                  <c:x val="-1.3852813852813979E-2"/>
                  <c:y val="-4.91803490298822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7F-4892-913B-BF784A182A58}"/>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trimestre'!$B$91:$B$100</c:f>
              <c:strCache>
                <c:ptCount val="10"/>
                <c:pt idx="0">
                  <c:v>Metodologías de aprendizaje </c:v>
                </c:pt>
                <c:pt idx="1">
                  <c:v>TIC</c:v>
                </c:pt>
                <c:pt idx="2">
                  <c:v>Ciber Seguridad Básica para Docentes</c:v>
                </c:pt>
                <c:pt idx="3">
                  <c:v>Formación de Directores y Subdirectores </c:v>
                </c:pt>
                <c:pt idx="4">
                  <c:v>Rol del Orientador y Psicólogo en el Centro Educativo</c:v>
                </c:pt>
                <c:pt idx="5">
                  <c:v>Atención Integral a la Primera Infancia</c:v>
                </c:pt>
                <c:pt idx="6">
                  <c:v>Aprendizaje de Español e Inglés</c:v>
                </c:pt>
                <c:pt idx="7">
                  <c:v>Distrito Creativo</c:v>
                </c:pt>
                <c:pt idx="8">
                  <c:v>VII Congreso 512: Cambiemos la Conversación </c:v>
                </c:pt>
                <c:pt idx="9">
                  <c:v>Innovación </c:v>
                </c:pt>
              </c:strCache>
            </c:strRef>
          </c:cat>
          <c:val>
            <c:numRef>
              <c:f>'2do trimestre'!$C$91:$C$100</c:f>
              <c:numCache>
                <c:formatCode>General</c:formatCode>
                <c:ptCount val="10"/>
                <c:pt idx="0">
                  <c:v>500</c:v>
                </c:pt>
                <c:pt idx="1">
                  <c:v>80</c:v>
                </c:pt>
                <c:pt idx="2">
                  <c:v>80</c:v>
                </c:pt>
                <c:pt idx="3">
                  <c:v>150</c:v>
                </c:pt>
                <c:pt idx="4">
                  <c:v>100</c:v>
                </c:pt>
                <c:pt idx="5">
                  <c:v>580</c:v>
                </c:pt>
                <c:pt idx="6">
                  <c:v>200</c:v>
                </c:pt>
                <c:pt idx="7">
                  <c:v>175</c:v>
                </c:pt>
                <c:pt idx="8">
                  <c:v>250</c:v>
                </c:pt>
                <c:pt idx="9">
                  <c:v>150</c:v>
                </c:pt>
              </c:numCache>
            </c:numRef>
          </c:val>
          <c:extLst xmlns:c16r2="http://schemas.microsoft.com/office/drawing/2015/06/chart">
            <c:ext xmlns:c16="http://schemas.microsoft.com/office/drawing/2014/chart" uri="{C3380CC4-5D6E-409C-BE32-E72D297353CC}">
              <c16:uniqueId val="{00000000-EE7A-41E7-8736-D8C650FBC04C}"/>
            </c:ext>
          </c:extLst>
        </c:ser>
        <c:dLbls>
          <c:showLegendKey val="0"/>
          <c:showVal val="0"/>
          <c:showCatName val="0"/>
          <c:showSerName val="0"/>
          <c:showPercent val="0"/>
          <c:showBubbleSize val="0"/>
        </c:dLbls>
        <c:gapWidth val="355"/>
        <c:gapDepth val="172"/>
        <c:shape val="box"/>
        <c:axId val="438332656"/>
        <c:axId val="438326128"/>
        <c:axId val="0"/>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'2do trimestre'!$D$90</c15:sqref>
                        </c15:formulaRef>
                      </c:ext>
                    </c:extLst>
                    <c:strCache>
                      <c:ptCount val="1"/>
                      <c:pt idx="0">
                        <c:v>% </c:v>
                      </c:pt>
                    </c:strCache>
                  </c:strRef>
                </c:tx>
                <c:spPr>
                  <a:solidFill>
                    <a:schemeClr val="accent2"/>
                  </a:solidFill>
                  <a:ln>
                    <a:noFill/>
                  </a:ln>
                  <a:effectLst/>
                  <a:sp3d/>
                </c:spPr>
                <c:invertIfNegative val="0"/>
                <c:cat>
                  <c:strRef>
                    <c:extLst xmlns:c16r2="http://schemas.microsoft.com/office/drawing/2015/06/chart">
                      <c:ext uri="{02D57815-91ED-43cb-92C2-25804820EDAC}">
                        <c15:formulaRef>
                          <c15:sqref>'2do trimestre'!$B$91:$B$100</c15:sqref>
                        </c15:formulaRef>
                      </c:ext>
                    </c:extLst>
                    <c:strCache>
                      <c:ptCount val="10"/>
                      <c:pt idx="0">
                        <c:v>Metodologías de aprendizaje </c:v>
                      </c:pt>
                      <c:pt idx="1">
                        <c:v>TIC</c:v>
                      </c:pt>
                      <c:pt idx="2">
                        <c:v>Ciber Seguridad Básica para Docentes</c:v>
                      </c:pt>
                      <c:pt idx="3">
                        <c:v>Formación de Directores y Subdirectores </c:v>
                      </c:pt>
                      <c:pt idx="4">
                        <c:v>Rol del Orientador y Psicólogo en el Centro Educativo</c:v>
                      </c:pt>
                      <c:pt idx="5">
                        <c:v>Atención Integral a la Primera Infancia</c:v>
                      </c:pt>
                      <c:pt idx="6">
                        <c:v>Aprendizaje de Español e Inglés</c:v>
                      </c:pt>
                      <c:pt idx="7">
                        <c:v>Distrito Creativo</c:v>
                      </c:pt>
                      <c:pt idx="8">
                        <c:v>VII Congreso 512: Cambiemos la Conversación </c:v>
                      </c:pt>
                      <c:pt idx="9">
                        <c:v>Innovación </c:v>
                      </c:pt>
                    </c:strCache>
                  </c:strRef>
                </c:cat>
                <c:val>
                  <c:numRef>
                    <c:extLst xmlns:c16r2="http://schemas.microsoft.com/office/drawing/2015/06/chart">
                      <c:ext uri="{02D57815-91ED-43cb-92C2-25804820EDAC}">
                        <c15:formulaRef>
                          <c15:sqref>'2do trimestre'!$D$91:$D$100</c15:sqref>
                        </c15:formulaRef>
                      </c:ext>
                    </c:extLst>
                    <c:numCache>
                      <c:formatCode>0.00%</c:formatCode>
                      <c:ptCount val="10"/>
                      <c:pt idx="0">
                        <c:v>0.2208</c:v>
                      </c:pt>
                      <c:pt idx="1">
                        <c:v>3.5299999999999998E-2</c:v>
                      </c:pt>
                      <c:pt idx="2">
                        <c:v>3.5299999999999998E-2</c:v>
                      </c:pt>
                      <c:pt idx="3">
                        <c:v>6.6199999999999995E-2</c:v>
                      </c:pt>
                      <c:pt idx="4">
                        <c:v>4.4200000000000003E-2</c:v>
                      </c:pt>
                      <c:pt idx="5">
                        <c:v>0.25609999999999999</c:v>
                      </c:pt>
                      <c:pt idx="6">
                        <c:v>8.8300000000000003E-2</c:v>
                      </c:pt>
                      <c:pt idx="7">
                        <c:v>7.7299999999999994E-2</c:v>
                      </c:pt>
                      <c:pt idx="8">
                        <c:v>0.1104</c:v>
                      </c:pt>
                      <c:pt idx="9">
                        <c:v>6.6199999999999995E-2</c:v>
                      </c:pt>
                    </c:numCache>
                  </c:numRef>
                </c:val>
                <c:extLst xmlns:c16r2="http://schemas.microsoft.com/office/drawing/2015/06/chart">
                  <c:ext xmlns:c16="http://schemas.microsoft.com/office/drawing/2014/chart" uri="{C3380CC4-5D6E-409C-BE32-E72D297353CC}">
                    <c16:uniqueId val="{0000000A-EE7A-41E7-8736-D8C650FBC04C}"/>
                  </c:ext>
                </c:extLst>
              </c15:ser>
            </c15:filteredBarSeries>
          </c:ext>
        </c:extLst>
      </c:bar3DChart>
      <c:valAx>
        <c:axId val="43832612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38332656"/>
        <c:crosses val="autoZero"/>
        <c:crossBetween val="between"/>
      </c:valAx>
      <c:catAx>
        <c:axId val="43833265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438326128"/>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Programas de Formación y Desarrollo Profesional   </a:t>
            </a:r>
            <a:endParaRPr lang="es-DO" sz="1000">
              <a:solidFill>
                <a:sysClr val="windowText" lastClr="000000"/>
              </a:solidFill>
              <a:effectLst/>
            </a:endParaRPr>
          </a:p>
          <a:p>
            <a:pPr>
              <a:defRPr sz="1000">
                <a:solidFill>
                  <a:sysClr val="windowText" lastClr="000000"/>
                </a:solidFill>
              </a:defRPr>
            </a:pPr>
            <a:r>
              <a:rPr lang="en-US" sz="1000" b="1" i="0" baseline="0">
                <a:solidFill>
                  <a:sysClr val="windowText" lastClr="000000"/>
                </a:solidFill>
                <a:effectLst/>
              </a:rPr>
              <a:t>Total Becas otorgadas según Eje Geográfico</a:t>
            </a:r>
            <a:endParaRPr lang="es-DO" sz="1000">
              <a:solidFill>
                <a:sysClr val="windowText" lastClr="000000"/>
              </a:solidFill>
              <a:effectLst/>
            </a:endParaRPr>
          </a:p>
          <a:p>
            <a:pPr>
              <a:defRPr sz="1000">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trimestre'!$B$180:$B$184</c:f>
              <c:strCache>
                <c:ptCount val="5"/>
                <c:pt idx="0">
                  <c:v>Metropolitana</c:v>
                </c:pt>
                <c:pt idx="1">
                  <c:v>Sur</c:v>
                </c:pt>
                <c:pt idx="2">
                  <c:v>Este</c:v>
                </c:pt>
                <c:pt idx="3">
                  <c:v>Norte</c:v>
                </c:pt>
                <c:pt idx="4">
                  <c:v>Nordeste</c:v>
                </c:pt>
              </c:strCache>
            </c:strRef>
          </c:cat>
          <c:val>
            <c:numRef>
              <c:f>'2do trimestre'!$C$180:$C$184</c:f>
              <c:numCache>
                <c:formatCode>_-* #,##0_-;\-* #,##0_-;_-* "-"??_-;_-@_-</c:formatCode>
                <c:ptCount val="5"/>
                <c:pt idx="0">
                  <c:v>11559</c:v>
                </c:pt>
                <c:pt idx="1">
                  <c:v>5664</c:v>
                </c:pt>
                <c:pt idx="2">
                  <c:v>4070</c:v>
                </c:pt>
                <c:pt idx="3">
                  <c:v>6640</c:v>
                </c:pt>
                <c:pt idx="4">
                  <c:v>3280</c:v>
                </c:pt>
              </c:numCache>
            </c:numRef>
          </c:val>
          <c:extLst xmlns:c16r2="http://schemas.microsoft.com/office/drawing/2015/06/chart">
            <c:ext xmlns:c16="http://schemas.microsoft.com/office/drawing/2014/chart" uri="{C3380CC4-5D6E-409C-BE32-E72D297353CC}">
              <c16:uniqueId val="{00000000-F3E0-48AD-8FAC-087086946337}"/>
            </c:ext>
          </c:extLst>
        </c:ser>
        <c:dLbls>
          <c:showLegendKey val="0"/>
          <c:showVal val="0"/>
          <c:showCatName val="0"/>
          <c:showSerName val="0"/>
          <c:showPercent val="0"/>
          <c:showBubbleSize val="0"/>
        </c:dLbls>
        <c:gapWidth val="219"/>
        <c:overlap val="-27"/>
        <c:axId val="438326672"/>
        <c:axId val="438327216"/>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'2do trimestre'!$B$180:$B$184</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'2do trimestre'!$D$180:$D$184</c15:sqref>
                        </c15:formulaRef>
                      </c:ext>
                    </c:extLst>
                    <c:numCache>
                      <c:formatCode>0.0%</c:formatCode>
                      <c:ptCount val="5"/>
                      <c:pt idx="0">
                        <c:v>0.37032646653637907</c:v>
                      </c:pt>
                      <c:pt idx="1">
                        <c:v>0.18146285201678788</c:v>
                      </c:pt>
                      <c:pt idx="2">
                        <c:v>0.13039438695415373</c:v>
                      </c:pt>
                      <c:pt idx="3">
                        <c:v>0.21273187453945472</c:v>
                      </c:pt>
                      <c:pt idx="4">
                        <c:v>0.10508441995322462</c:v>
                      </c:pt>
                    </c:numCache>
                  </c:numRef>
                </c:val>
                <c:extLst xmlns:c16r2="http://schemas.microsoft.com/office/drawing/2015/06/chart">
                  <c:ext xmlns:c16="http://schemas.microsoft.com/office/drawing/2014/chart" uri="{C3380CC4-5D6E-409C-BE32-E72D297353CC}">
                    <c16:uniqueId val="{00000001-F3E0-48AD-8FAC-087086946337}"/>
                  </c:ext>
                </c:extLst>
              </c15:ser>
            </c15:filteredBarSeries>
          </c:ext>
        </c:extLst>
      </c:barChart>
      <c:catAx>
        <c:axId val="438326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27216"/>
        <c:crosses val="autoZero"/>
        <c:auto val="1"/>
        <c:lblAlgn val="ctr"/>
        <c:lblOffset val="100"/>
        <c:noMultiLvlLbl val="0"/>
      </c:catAx>
      <c:valAx>
        <c:axId val="43832721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2667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Formación Inicial  </a:t>
            </a:r>
            <a:endParaRPr lang="es-DO" sz="1000">
              <a:effectLst/>
            </a:endParaRPr>
          </a:p>
          <a:p>
            <a:pPr>
              <a:defRPr sz="1000">
                <a:solidFill>
                  <a:sysClr val="windowText" lastClr="000000"/>
                </a:solidFill>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trimestre'!$B$195:$B$199</c:f>
              <c:strCache>
                <c:ptCount val="5"/>
                <c:pt idx="0">
                  <c:v>Metropolitana</c:v>
                </c:pt>
                <c:pt idx="1">
                  <c:v>Sur</c:v>
                </c:pt>
                <c:pt idx="2">
                  <c:v>Este</c:v>
                </c:pt>
                <c:pt idx="3">
                  <c:v>Norte</c:v>
                </c:pt>
                <c:pt idx="4">
                  <c:v>Nordeste</c:v>
                </c:pt>
              </c:strCache>
            </c:strRef>
          </c:cat>
          <c:val>
            <c:numRef>
              <c:f>'2do trimestre'!$C$195:$C$199</c:f>
              <c:numCache>
                <c:formatCode>General</c:formatCode>
                <c:ptCount val="5"/>
                <c:pt idx="0">
                  <c:v>23</c:v>
                </c:pt>
                <c:pt idx="1">
                  <c:v>26</c:v>
                </c:pt>
                <c:pt idx="2">
                  <c:v>54</c:v>
                </c:pt>
                <c:pt idx="3">
                  <c:v>11</c:v>
                </c:pt>
                <c:pt idx="4">
                  <c:v>1</c:v>
                </c:pt>
              </c:numCache>
            </c:numRef>
          </c:val>
          <c:extLst xmlns:c16r2="http://schemas.microsoft.com/office/drawing/2015/06/chart">
            <c:ext xmlns:c16="http://schemas.microsoft.com/office/drawing/2014/chart" uri="{C3380CC4-5D6E-409C-BE32-E72D297353CC}">
              <c16:uniqueId val="{00000000-256D-4CBD-9F26-C4787818C535}"/>
            </c:ext>
          </c:extLst>
        </c:ser>
        <c:dLbls>
          <c:showLegendKey val="0"/>
          <c:showVal val="0"/>
          <c:showCatName val="0"/>
          <c:showSerName val="0"/>
          <c:showPercent val="0"/>
          <c:showBubbleSize val="0"/>
        </c:dLbls>
        <c:gapWidth val="219"/>
        <c:overlap val="-27"/>
        <c:axId val="438338640"/>
        <c:axId val="438311440"/>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'2do trimestre'!$B$195:$B$199</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'2do trimestre'!$D$195:$D$199</c15:sqref>
                        </c15:formulaRef>
                      </c:ext>
                    </c:extLst>
                    <c:numCache>
                      <c:formatCode>0.0%</c:formatCode>
                      <c:ptCount val="5"/>
                      <c:pt idx="0">
                        <c:v>0.2</c:v>
                      </c:pt>
                      <c:pt idx="1">
                        <c:v>0.22608695652173913</c:v>
                      </c:pt>
                      <c:pt idx="2">
                        <c:v>0.46956521739130436</c:v>
                      </c:pt>
                      <c:pt idx="3">
                        <c:v>9.5652173913043481E-2</c:v>
                      </c:pt>
                      <c:pt idx="4">
                        <c:v>8.6956521739130436E-3</c:v>
                      </c:pt>
                    </c:numCache>
                  </c:numRef>
                </c:val>
                <c:extLst xmlns:c16r2="http://schemas.microsoft.com/office/drawing/2015/06/chart">
                  <c:ext xmlns:c16="http://schemas.microsoft.com/office/drawing/2014/chart" uri="{C3380CC4-5D6E-409C-BE32-E72D297353CC}">
                    <c16:uniqueId val="{00000001-256D-4CBD-9F26-C4787818C535}"/>
                  </c:ext>
                </c:extLst>
              </c15:ser>
            </c15:filteredBarSeries>
          </c:ext>
        </c:extLst>
      </c:barChart>
      <c:catAx>
        <c:axId val="438338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1440"/>
        <c:crosses val="autoZero"/>
        <c:auto val="1"/>
        <c:lblAlgn val="ctr"/>
        <c:lblOffset val="100"/>
        <c:noMultiLvlLbl val="0"/>
      </c:catAx>
      <c:valAx>
        <c:axId val="438311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3864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Formación Continua  </a:t>
            </a:r>
            <a:endParaRPr lang="es-DO" sz="1000">
              <a:effectLst/>
            </a:endParaRPr>
          </a:p>
          <a:p>
            <a:pPr>
              <a:defRPr sz="1000">
                <a:solidFill>
                  <a:sysClr val="windowText" lastClr="000000"/>
                </a:solidFill>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trimestre'!$B$210:$B$214</c:f>
              <c:strCache>
                <c:ptCount val="5"/>
                <c:pt idx="0">
                  <c:v>Metropolitana</c:v>
                </c:pt>
                <c:pt idx="1">
                  <c:v>Sur</c:v>
                </c:pt>
                <c:pt idx="2">
                  <c:v>Este</c:v>
                </c:pt>
                <c:pt idx="3">
                  <c:v>Norte</c:v>
                </c:pt>
                <c:pt idx="4">
                  <c:v>Nordeste</c:v>
                </c:pt>
              </c:strCache>
            </c:strRef>
          </c:cat>
          <c:val>
            <c:numRef>
              <c:f>'2do trimestre'!$C$210:$C$214</c:f>
              <c:numCache>
                <c:formatCode>_-* #,##0_-;\-* #,##0_-;_-* "-"??_-;_-@_-</c:formatCode>
                <c:ptCount val="5"/>
                <c:pt idx="0">
                  <c:v>10759</c:v>
                </c:pt>
                <c:pt idx="1">
                  <c:v>5055</c:v>
                </c:pt>
                <c:pt idx="2">
                  <c:v>3672</c:v>
                </c:pt>
                <c:pt idx="3">
                  <c:v>6368</c:v>
                </c:pt>
                <c:pt idx="4">
                  <c:v>3123</c:v>
                </c:pt>
              </c:numCache>
            </c:numRef>
          </c:val>
          <c:extLst xmlns:c16r2="http://schemas.microsoft.com/office/drawing/2015/06/chart">
            <c:ext xmlns:c16="http://schemas.microsoft.com/office/drawing/2014/chart" uri="{C3380CC4-5D6E-409C-BE32-E72D297353CC}">
              <c16:uniqueId val="{00000000-62DD-4989-9DA5-F5E67605363C}"/>
            </c:ext>
          </c:extLst>
        </c:ser>
        <c:dLbls>
          <c:showLegendKey val="0"/>
          <c:showVal val="0"/>
          <c:showCatName val="0"/>
          <c:showSerName val="0"/>
          <c:showPercent val="0"/>
          <c:showBubbleSize val="0"/>
        </c:dLbls>
        <c:gapWidth val="219"/>
        <c:overlap val="-27"/>
        <c:axId val="438328848"/>
        <c:axId val="438334288"/>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'2do trimestre'!$B$210:$B$214</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'2do trimestre'!$D$210:$D$214</c15:sqref>
                        </c15:formulaRef>
                      </c:ext>
                    </c:extLst>
                    <c:numCache>
                      <c:formatCode>0%</c:formatCode>
                      <c:ptCount val="5"/>
                      <c:pt idx="0">
                        <c:v>0.37129447492839146</c:v>
                      </c:pt>
                      <c:pt idx="1">
                        <c:v>0.17444870069365359</c:v>
                      </c:pt>
                      <c:pt idx="2">
                        <c:v>0.12672119267004867</c:v>
                      </c:pt>
                      <c:pt idx="3">
                        <c:v>0.21976049970666389</c:v>
                      </c:pt>
                      <c:pt idx="4">
                        <c:v>0.10777513200124236</c:v>
                      </c:pt>
                    </c:numCache>
                  </c:numRef>
                </c:val>
                <c:extLst xmlns:c16r2="http://schemas.microsoft.com/office/drawing/2015/06/chart">
                  <c:ext xmlns:c16="http://schemas.microsoft.com/office/drawing/2014/chart" uri="{C3380CC4-5D6E-409C-BE32-E72D297353CC}">
                    <c16:uniqueId val="{00000001-62DD-4989-9DA5-F5E67605363C}"/>
                  </c:ext>
                </c:extLst>
              </c15:ser>
            </c15:filteredBarSeries>
          </c:ext>
        </c:extLst>
      </c:barChart>
      <c:catAx>
        <c:axId val="438328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34288"/>
        <c:crosses val="autoZero"/>
        <c:auto val="1"/>
        <c:lblAlgn val="ctr"/>
        <c:lblOffset val="100"/>
        <c:noMultiLvlLbl val="0"/>
      </c:catAx>
      <c:valAx>
        <c:axId val="438334288"/>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288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i="0" baseline="0">
                <a:effectLst/>
              </a:rPr>
              <a:t>Posgrado  </a:t>
            </a:r>
            <a:endParaRPr lang="es-DO" sz="1000">
              <a:effectLst/>
            </a:endParaRPr>
          </a:p>
          <a:p>
            <a:pPr>
              <a:defRPr sz="1000">
                <a:solidFill>
                  <a:sysClr val="windowText" lastClr="000000"/>
                </a:solidFill>
              </a:defRPr>
            </a:pPr>
            <a:r>
              <a:rPr lang="en-US" sz="1000" b="1" i="0" baseline="0">
                <a:effectLst/>
              </a:rPr>
              <a:t>Docentes Becados según Eje Geográfico</a:t>
            </a:r>
            <a:endParaRPr lang="es-DO" sz="1000">
              <a:effectLst/>
            </a:endParaRPr>
          </a:p>
          <a:p>
            <a:pPr>
              <a:defRPr sz="1000">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trimestre'!$B$226:$B$230</c:f>
              <c:strCache>
                <c:ptCount val="5"/>
                <c:pt idx="0">
                  <c:v>Metropolitana</c:v>
                </c:pt>
                <c:pt idx="1">
                  <c:v>Sur</c:v>
                </c:pt>
                <c:pt idx="2">
                  <c:v>Este</c:v>
                </c:pt>
                <c:pt idx="3">
                  <c:v>Norte</c:v>
                </c:pt>
                <c:pt idx="4">
                  <c:v>Nordeste</c:v>
                </c:pt>
              </c:strCache>
            </c:strRef>
          </c:cat>
          <c:val>
            <c:numRef>
              <c:f>'2do trimestre'!$C$226:$C$230</c:f>
              <c:numCache>
                <c:formatCode>General</c:formatCode>
                <c:ptCount val="5"/>
                <c:pt idx="0">
                  <c:v>777</c:v>
                </c:pt>
                <c:pt idx="1">
                  <c:v>583</c:v>
                </c:pt>
                <c:pt idx="2">
                  <c:v>344</c:v>
                </c:pt>
                <c:pt idx="3">
                  <c:v>261</c:v>
                </c:pt>
                <c:pt idx="4">
                  <c:v>156</c:v>
                </c:pt>
              </c:numCache>
            </c:numRef>
          </c:val>
          <c:extLst xmlns:c16r2="http://schemas.microsoft.com/office/drawing/2015/06/chart">
            <c:ext xmlns:c16="http://schemas.microsoft.com/office/drawing/2014/chart" uri="{C3380CC4-5D6E-409C-BE32-E72D297353CC}">
              <c16:uniqueId val="{00000000-E25C-4880-A8AE-7522EFE7E352}"/>
            </c:ext>
          </c:extLst>
        </c:ser>
        <c:dLbls>
          <c:showLegendKey val="0"/>
          <c:showVal val="0"/>
          <c:showCatName val="0"/>
          <c:showSerName val="0"/>
          <c:showPercent val="0"/>
          <c:showBubbleSize val="0"/>
        </c:dLbls>
        <c:gapWidth val="219"/>
        <c:overlap val="-27"/>
        <c:axId val="438327760"/>
        <c:axId val="438308176"/>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c:spPr>
                <c:invertIfNegative val="0"/>
                <c:cat>
                  <c:strRef>
                    <c:extLst xmlns:c16r2="http://schemas.microsoft.com/office/drawing/2015/06/chart">
                      <c:ext uri="{02D57815-91ED-43cb-92C2-25804820EDAC}">
                        <c15:formulaRef>
                          <c15:sqref>'2do trimestre'!$B$226:$B$230</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'2do trimestre'!$D$226:$D$230</c15:sqref>
                        </c15:formulaRef>
                      </c:ext>
                    </c:extLst>
                    <c:numCache>
                      <c:formatCode>0%</c:formatCode>
                      <c:ptCount val="5"/>
                      <c:pt idx="0">
                        <c:v>0.36633663366336633</c:v>
                      </c:pt>
                      <c:pt idx="1">
                        <c:v>0.27487034417727485</c:v>
                      </c:pt>
                      <c:pt idx="2">
                        <c:v>0.1621876473361622</c:v>
                      </c:pt>
                      <c:pt idx="3">
                        <c:v>0.12305516265912306</c:v>
                      </c:pt>
                      <c:pt idx="4">
                        <c:v>7.355021216407355E-2</c:v>
                      </c:pt>
                    </c:numCache>
                  </c:numRef>
                </c:val>
                <c:extLst xmlns:c16r2="http://schemas.microsoft.com/office/drawing/2015/06/chart">
                  <c:ext xmlns:c16="http://schemas.microsoft.com/office/drawing/2014/chart" uri="{C3380CC4-5D6E-409C-BE32-E72D297353CC}">
                    <c16:uniqueId val="{00000001-E25C-4880-A8AE-7522EFE7E352}"/>
                  </c:ext>
                </c:extLst>
              </c15:ser>
            </c15:filteredBarSeries>
          </c:ext>
        </c:extLst>
      </c:barChart>
      <c:catAx>
        <c:axId val="438327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438308176"/>
        <c:crosses val="autoZero"/>
        <c:auto val="1"/>
        <c:lblAlgn val="ctr"/>
        <c:lblOffset val="100"/>
        <c:noMultiLvlLbl val="0"/>
      </c:catAx>
      <c:valAx>
        <c:axId val="4383081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2776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Departamento de Posgrado</a:t>
            </a:r>
          </a:p>
          <a:p>
            <a:pPr>
              <a:defRPr sz="1000" b="1">
                <a:solidFill>
                  <a:sysClr val="windowText" lastClr="000000"/>
                </a:solidFill>
              </a:defRPr>
            </a:pPr>
            <a:r>
              <a:rPr lang="en-US" sz="1000" b="1">
                <a:solidFill>
                  <a:sysClr val="windowText" lastClr="000000"/>
                </a:solidFill>
              </a:rPr>
              <a:t>Docentes Becados vs Meta del año </a:t>
            </a:r>
            <a:endParaRPr lang="es-DO" sz="1000" b="1">
              <a:solidFill>
                <a:sysClr val="windowText" lastClr="000000"/>
              </a:solidFill>
            </a:endParaRPr>
          </a:p>
          <a:p>
            <a:pPr>
              <a:defRPr sz="1000" b="1">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22414090588201577"/>
          <c:y val="5.6980056980056983E-3"/>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10374567692416863"/>
          <c:y val="0.29777082488984646"/>
          <c:w val="0.82977230928154055"/>
          <c:h val="0.48222245027190197"/>
        </c:manualLayout>
      </c:layout>
      <c:barChart>
        <c:barDir val="col"/>
        <c:grouping val="clustered"/>
        <c:varyColors val="0"/>
        <c:ser>
          <c:idx val="0"/>
          <c:order val="0"/>
          <c:tx>
            <c:strRef>
              <c:f>'2do trimestre'!$B$120</c:f>
              <c:strCache>
                <c:ptCount val="1"/>
                <c:pt idx="0">
                  <c:v>Becas otorgadas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trimestre'!$A$119</c:f>
              <c:strCache>
                <c:ptCount val="1"/>
                <c:pt idx="0">
                  <c:v>Total</c:v>
                </c:pt>
              </c:strCache>
            </c:strRef>
          </c:cat>
          <c:val>
            <c:numRef>
              <c:f>'2do trimestre'!$B$121</c:f>
              <c:numCache>
                <c:formatCode>_-* #,##0_-;\-* #,##0_-;_-* "-"??_-;_-@_-</c:formatCode>
                <c:ptCount val="1"/>
                <c:pt idx="0">
                  <c:v>2121</c:v>
                </c:pt>
              </c:numCache>
            </c:numRef>
          </c:val>
          <c:extLst xmlns:c16r2="http://schemas.microsoft.com/office/drawing/2015/06/chart">
            <c:ext xmlns:c16="http://schemas.microsoft.com/office/drawing/2014/chart" uri="{C3380CC4-5D6E-409C-BE32-E72D297353CC}">
              <c16:uniqueId val="{00000006-BB44-4BE5-8C87-07D240C2B132}"/>
            </c:ext>
          </c:extLst>
        </c:ser>
        <c:ser>
          <c:idx val="1"/>
          <c:order val="1"/>
          <c:tx>
            <c:strRef>
              <c:f>'2do trimestre'!$C$120</c:f>
              <c:strCache>
                <c:ptCount val="1"/>
                <c:pt idx="0">
                  <c:v>Meta</c:v>
                </c:pt>
              </c:strCache>
            </c:strRef>
          </c:tx>
          <c:spPr>
            <a:solidFill>
              <a:schemeClr val="accent2"/>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trimestre'!$A$119</c:f>
              <c:strCache>
                <c:ptCount val="1"/>
                <c:pt idx="0">
                  <c:v>Total</c:v>
                </c:pt>
              </c:strCache>
            </c:strRef>
          </c:cat>
          <c:val>
            <c:numRef>
              <c:f>'2do trimestre'!$C$121</c:f>
              <c:numCache>
                <c:formatCode>_-* #,##0_-;\-* #,##0_-;_-* "-"??_-;_-@_-</c:formatCode>
                <c:ptCount val="1"/>
                <c:pt idx="0">
                  <c:v>2000</c:v>
                </c:pt>
              </c:numCache>
            </c:numRef>
          </c:val>
          <c:extLst xmlns:c16r2="http://schemas.microsoft.com/office/drawing/2015/06/chart">
            <c:ext xmlns:c16="http://schemas.microsoft.com/office/drawing/2014/chart" uri="{C3380CC4-5D6E-409C-BE32-E72D297353CC}">
              <c16:uniqueId val="{00000008-BB44-4BE5-8C87-07D240C2B132}"/>
            </c:ext>
          </c:extLst>
        </c:ser>
        <c:dLbls>
          <c:showLegendKey val="0"/>
          <c:showVal val="0"/>
          <c:showCatName val="0"/>
          <c:showSerName val="0"/>
          <c:showPercent val="0"/>
          <c:showBubbleSize val="0"/>
        </c:dLbls>
        <c:gapWidth val="100"/>
        <c:axId val="438311984"/>
        <c:axId val="438333744"/>
      </c:barChart>
      <c:catAx>
        <c:axId val="438311984"/>
        <c:scaling>
          <c:orientation val="minMax"/>
        </c:scaling>
        <c:delete val="1"/>
        <c:axPos val="b"/>
        <c:numFmt formatCode="General" sourceLinked="1"/>
        <c:majorTickMark val="out"/>
        <c:minorTickMark val="none"/>
        <c:tickLblPos val="nextTo"/>
        <c:crossAx val="438333744"/>
        <c:crosses val="autoZero"/>
        <c:auto val="1"/>
        <c:lblAlgn val="ctr"/>
        <c:lblOffset val="100"/>
        <c:noMultiLvlLbl val="0"/>
      </c:catAx>
      <c:valAx>
        <c:axId val="4383337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1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 Becas otorgadas por Tipo de Programa</a:t>
            </a:r>
            <a:endParaRPr lang="es-DO" sz="1000">
              <a:effectLst/>
            </a:endParaRPr>
          </a:p>
          <a:p>
            <a:pPr>
              <a:defRPr sz="1000" b="1">
                <a:solidFill>
                  <a:sysClr val="windowText" lastClr="000000"/>
                </a:solidFill>
              </a:defRPr>
            </a:pPr>
            <a:r>
              <a:rPr lang="en-US" sz="1000" b="1" i="0" baseline="0">
                <a:effectLst/>
              </a:rPr>
              <a:t>Periodo enero-marzo 2023.</a:t>
            </a:r>
            <a:endParaRPr lang="es-DO" sz="1000" b="1">
              <a:solidFill>
                <a:sysClr val="windowText" lastClr="000000"/>
              </a:solidFill>
              <a:effectLst/>
            </a:endParaRPr>
          </a:p>
        </c:rich>
      </c:tx>
      <c:layout>
        <c:manualLayout>
          <c:xMode val="edge"/>
          <c:yMode val="edge"/>
          <c:x val="0.1605226188486574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3.6036025810874422E-2"/>
          <c:y val="0.19029666349097984"/>
          <c:w val="0.96396397418912561"/>
          <c:h val="0.4384504463924554"/>
        </c:manualLayout>
      </c:layout>
      <c:pie3DChart>
        <c:varyColors val="1"/>
        <c:ser>
          <c:idx val="1"/>
          <c:order val="1"/>
          <c:dPt>
            <c:idx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64C3-4BFF-B26A-79F046673965}"/>
              </c:ext>
            </c:extLst>
          </c:dPt>
          <c:dPt>
            <c:idx val="1"/>
            <c:bubble3D val="0"/>
            <c:explosion val="119"/>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B976-4CE4-AE46-613085D7BD9D}"/>
              </c:ext>
            </c:extLst>
          </c:dPt>
          <c:dPt>
            <c:idx val="2"/>
            <c:bubble3D val="0"/>
            <c:explosion val="35"/>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B976-4CE4-AE46-613085D7BD9D}"/>
              </c:ext>
            </c:extLst>
          </c:dPt>
          <c:dLbls>
            <c:dLbl>
              <c:idx val="0"/>
              <c:layout>
                <c:manualLayout>
                  <c:x val="2.1866064590745599E-2"/>
                  <c:y val="6.2413526824606743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1-64C3-4BFF-B26A-79F046673965}"/>
                </c:ext>
                <c:ext xmlns:c15="http://schemas.microsoft.com/office/drawing/2012/chart" uri="{CE6537A1-D6FC-4f65-9D91-7224C49458BB}">
                  <c15:layout/>
                </c:ext>
              </c:extLst>
            </c:dLbl>
            <c:dLbl>
              <c:idx val="2"/>
              <c:layout>
                <c:manualLayout>
                  <c:x val="-6.1856031353164739E-2"/>
                  <c:y val="2.3905563479994078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B976-4CE4-AE46-613085D7BD9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multiLvlStrRef>
              <c:f>'2do trimestre'!$B$156:$C$158</c:f>
              <c:multiLvlStrCache>
                <c:ptCount val="3"/>
                <c:lvl>
                  <c:pt idx="0">
                    <c:v>Licenciaturas</c:v>
                  </c:pt>
                  <c:pt idx="1">
                    <c:v>Diplomados, Talleres, Congresos, Cursos y Seminarios.</c:v>
                  </c:pt>
                  <c:pt idx="2">
                    <c:v>Doctorados, matesrías y especialidades</c:v>
                  </c:pt>
                </c:lvl>
                <c:lvl>
                  <c:pt idx="0">
                    <c:v>Formación Inicial</c:v>
                  </c:pt>
                  <c:pt idx="1">
                    <c:v>Formación Continua</c:v>
                  </c:pt>
                  <c:pt idx="2">
                    <c:v>Posgrado</c:v>
                  </c:pt>
                </c:lvl>
              </c:multiLvlStrCache>
            </c:multiLvlStrRef>
          </c:cat>
          <c:val>
            <c:numRef>
              <c:f>'2do trimestre'!$E$156:$E$158</c:f>
              <c:numCache>
                <c:formatCode>0.0%</c:formatCode>
                <c:ptCount val="3"/>
                <c:pt idx="0">
                  <c:v>3.6843622849453755E-3</c:v>
                </c:pt>
                <c:pt idx="1">
                  <c:v>0.9283631820074969</c:v>
                </c:pt>
                <c:pt idx="2">
                  <c:v>6.7952455707557743E-2</c:v>
                </c:pt>
              </c:numCache>
            </c:numRef>
          </c:val>
          <c:extLst xmlns:c16r2="http://schemas.microsoft.com/office/drawing/2015/06/chart">
            <c:ext xmlns:c16="http://schemas.microsoft.com/office/drawing/2014/chart" uri="{C3380CC4-5D6E-409C-BE32-E72D297353CC}">
              <c16:uniqueId val="{0000000A-B976-4CE4-AE46-613085D7BD9D}"/>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explosion val="37"/>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B976-4CE4-AE46-613085D7BD9D}"/>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976-4CE4-AE46-613085D7BD9D}"/>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B976-4CE4-AE46-613085D7BD9D}"/>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multiLvlStrRef>
                    <c:extLst xmlns:c16r2="http://schemas.microsoft.com/office/drawing/2015/06/chart">
                      <c:ext uri="{02D57815-91ED-43cb-92C2-25804820EDAC}">
                        <c15:formulaRef>
                          <c15:sqref>'2do trimestre'!$B$156:$C$158</c15:sqref>
                        </c15:formulaRef>
                      </c:ext>
                    </c:extLst>
                    <c:multiLvlStrCache>
                      <c:ptCount val="3"/>
                      <c:lvl>
                        <c:pt idx="0">
                          <c:v>Licenciaturas</c:v>
                        </c:pt>
                        <c:pt idx="1">
                          <c:v>Diplomados, Talleres, Congresos, Cursos y Seminarios.</c:v>
                        </c:pt>
                        <c:pt idx="2">
                          <c:v>Doctorados, matesrías y especialidades</c:v>
                        </c:pt>
                      </c:lvl>
                      <c:lvl>
                        <c:pt idx="0">
                          <c:v>Formación Inicial</c:v>
                        </c:pt>
                        <c:pt idx="1">
                          <c:v>Formación Continua</c:v>
                        </c:pt>
                        <c:pt idx="2">
                          <c:v>Posgrado</c:v>
                        </c:pt>
                      </c:lvl>
                    </c:multiLvlStrCache>
                  </c:multiLvlStrRef>
                </c:cat>
                <c:val>
                  <c:numRef>
                    <c:extLst xmlns:c16r2="http://schemas.microsoft.com/office/drawing/2015/06/chart">
                      <c:ext uri="{02D57815-91ED-43cb-92C2-25804820EDAC}">
                        <c15:formulaRef>
                          <c15:sqref>'2do trimestre'!$D$156:$D$158</c15:sqref>
                        </c15:formulaRef>
                      </c:ext>
                    </c:extLst>
                    <c:numCache>
                      <c:formatCode>#,##0</c:formatCode>
                      <c:ptCount val="3"/>
                      <c:pt idx="0" formatCode="General">
                        <c:v>115</c:v>
                      </c:pt>
                      <c:pt idx="1">
                        <c:v>28977</c:v>
                      </c:pt>
                      <c:pt idx="2">
                        <c:v>2121</c:v>
                      </c:pt>
                    </c:numCache>
                  </c:numRef>
                </c:val>
                <c:extLst xmlns:c16r2="http://schemas.microsoft.com/office/drawing/2015/06/chart">
                  <c:ext xmlns:c16="http://schemas.microsoft.com/office/drawing/2014/chart" uri="{C3380CC4-5D6E-409C-BE32-E72D297353CC}">
                    <c16:uniqueId val="{00000008-B976-4CE4-AE46-613085D7BD9D}"/>
                  </c:ext>
                </c:extLst>
              </c15:ser>
            </c15:filteredPieSeries>
          </c:ext>
        </c:extLst>
      </c:pie3DChart>
      <c:spPr>
        <a:noFill/>
        <a:ln>
          <a:noFill/>
        </a:ln>
        <a:effectLst/>
      </c:spPr>
    </c:plotArea>
    <c:legend>
      <c:legendPos val="b"/>
      <c:layout>
        <c:manualLayout>
          <c:xMode val="edge"/>
          <c:yMode val="edge"/>
          <c:x val="3.1553654946824161E-2"/>
          <c:y val="0.61467152748109322"/>
          <c:w val="0.94037768592532145"/>
          <c:h val="0.38532847251890673"/>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a:t>
            </a:r>
            <a:endParaRPr lang="es-DO" sz="1000">
              <a:effectLst/>
            </a:endParaRPr>
          </a:p>
          <a:p>
            <a:pPr>
              <a:defRPr sz="1000" b="1">
                <a:solidFill>
                  <a:sysClr val="windowText" lastClr="000000"/>
                </a:solidFill>
              </a:defRPr>
            </a:pPr>
            <a:r>
              <a:rPr lang="en-US" sz="1000" b="1" i="0" baseline="0">
                <a:solidFill>
                  <a:sysClr val="windowText" lastClr="000000"/>
                </a:solidFill>
                <a:effectLst/>
              </a:rPr>
              <a:t>% Docentes Becados que concluyeron la formación, por Tipo de Programa</a:t>
            </a:r>
          </a:p>
          <a:p>
            <a:pPr>
              <a:defRPr sz="1000" b="1">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1605226188486574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3333329550023534"/>
          <c:y val="0.27810719362203701"/>
          <c:w val="0.76216222964822877"/>
          <c:h val="0.32803976426023668"/>
        </c:manualLayout>
      </c:layout>
      <c:bar3DChart>
        <c:barDir val="col"/>
        <c:grouping val="clustered"/>
        <c:varyColors val="0"/>
        <c:ser>
          <c:idx val="1"/>
          <c:order val="1"/>
          <c:spPr>
            <a:solidFill>
              <a:srgbClr val="00B050"/>
            </a:solidFill>
            <a:ln w="25400">
              <a:solidFill>
                <a:schemeClr val="lt1"/>
              </a:solidFill>
            </a:ln>
            <a:effectLst/>
            <a:sp3d contourW="25400">
              <a:contourClr>
                <a:schemeClr val="lt1"/>
              </a:contourClr>
            </a:sp3d>
          </c:spPr>
          <c:invertIfNegative val="0"/>
          <c:dPt>
            <c:idx val="0"/>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A-EC40-452F-BBF3-3D0F0A129A70}"/>
              </c:ext>
            </c:extLst>
          </c:dPt>
          <c:dPt>
            <c:idx val="1"/>
            <c:invertIfNegative val="0"/>
            <c:bubble3D val="0"/>
            <c:explosion val="54"/>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EC40-452F-BBF3-3D0F0A129A70}"/>
              </c:ext>
            </c:extLst>
          </c:dPt>
          <c:dPt>
            <c:idx val="2"/>
            <c:invertIfNegative val="0"/>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EC40-452F-BBF3-3D0F0A129A70}"/>
              </c:ext>
            </c:extLst>
          </c:dPt>
          <c:dLbls>
            <c:dLbl>
              <c:idx val="0"/>
              <c:layout>
                <c:manualLayout>
                  <c:x val="-4.5286218263114632E-4"/>
                  <c:y val="-3.7019218751502304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EC40-452F-BBF3-3D0F0A129A70}"/>
                </c:ext>
                <c:ext xmlns:c15="http://schemas.microsoft.com/office/drawing/2012/chart" uri="{CE6537A1-D6FC-4f65-9D91-7224C49458BB}">
                  <c15:layout/>
                </c:ext>
              </c:extLst>
            </c:dLbl>
            <c:dLbl>
              <c:idx val="1"/>
              <c:layout>
                <c:manualLayout>
                  <c:x val="2.8828820648699474E-2"/>
                  <c:y val="-3.907203907203903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EC40-452F-BBF3-3D0F0A129A70}"/>
                </c:ext>
                <c:ext xmlns:c15="http://schemas.microsoft.com/office/drawing/2012/chart" uri="{CE6537A1-D6FC-4f65-9D91-7224C49458BB}">
                  <c15:layout/>
                </c:ext>
              </c:extLst>
            </c:dLbl>
            <c:dLbl>
              <c:idx val="2"/>
              <c:layout>
                <c:manualLayout>
                  <c:x val="7.6064105536183438E-2"/>
                  <c:y val="-1.076865391826012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C40-452F-BBF3-3D0F0A129A7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'2do trimestre'!$B$167:$C$169</c15:sqref>
                  </c15:fullRef>
                  <c15:levelRef>
                    <c15:sqref>'2do trimestre'!$B$167:$B$169</c15:sqref>
                  </c15:levelRef>
                </c:ext>
              </c:extLst>
              <c:f>'2do trimestre'!$B$167:$B$169</c:f>
              <c:strCache>
                <c:ptCount val="3"/>
                <c:pt idx="0">
                  <c:v>Formación Inicial</c:v>
                </c:pt>
                <c:pt idx="1">
                  <c:v>Formación Continua</c:v>
                </c:pt>
                <c:pt idx="2">
                  <c:v>Posgrado</c:v>
                </c:pt>
              </c:strCache>
            </c:strRef>
          </c:cat>
          <c:val>
            <c:numRef>
              <c:f>'2do trimestre'!$E$167:$E$169</c:f>
              <c:numCache>
                <c:formatCode>0.0%</c:formatCode>
                <c:ptCount val="3"/>
                <c:pt idx="0" formatCode="0.00%">
                  <c:v>2.556440903054449E-2</c:v>
                </c:pt>
                <c:pt idx="1">
                  <c:v>0.96502877379371399</c:v>
                </c:pt>
                <c:pt idx="2">
                  <c:v>9.4068171757414783E-3</c:v>
                </c:pt>
              </c:numCache>
            </c:numRef>
          </c:val>
          <c:extLst xmlns:c16r2="http://schemas.microsoft.com/office/drawing/2015/06/chart">
            <c:ext xmlns:c16="http://schemas.microsoft.com/office/drawing/2014/chart" uri="{C3380CC4-5D6E-409C-BE32-E72D297353CC}">
              <c16:uniqueId val="{00000008-EC40-452F-BBF3-3D0F0A129A70}"/>
            </c:ext>
          </c:extLst>
        </c:ser>
        <c:dLbls>
          <c:showLegendKey val="0"/>
          <c:showVal val="0"/>
          <c:showCatName val="0"/>
          <c:showSerName val="0"/>
          <c:showPercent val="0"/>
          <c:showBubbleSize val="0"/>
        </c:dLbls>
        <c:gapWidth val="100"/>
        <c:shape val="box"/>
        <c:axId val="438316336"/>
        <c:axId val="438333200"/>
        <c:axId val="0"/>
        <c:extLst xmlns:c16r2="http://schemas.microsoft.com/office/drawing/2015/06/chart">
          <c:ext xmlns:c15="http://schemas.microsoft.com/office/drawing/2012/chart" uri="{02D57815-91ED-43cb-92C2-25804820EDAC}">
            <c15:filteredBarSeries>
              <c15:ser>
                <c:idx val="0"/>
                <c:order val="0"/>
                <c:spPr>
                  <a:solidFill>
                    <a:srgbClr val="00B0F0"/>
                  </a:solidFill>
                  <a:ln w="25400">
                    <a:solidFill>
                      <a:schemeClr val="lt1"/>
                    </a:solidFill>
                  </a:ln>
                  <a:effectLst/>
                  <a:sp3d contourW="25400">
                    <a:contourClr>
                      <a:schemeClr val="lt1"/>
                    </a:contourClr>
                  </a:sp3d>
                </c:spPr>
                <c:invertIfNegative val="0"/>
                <c:dPt>
                  <c:idx val="0"/>
                  <c:invertIfNegative val="0"/>
                  <c:bubble3D val="0"/>
                  <c:spPr>
                    <a:solidFill>
                      <a:schemeClr val="accent2">
                        <a:lumMod val="75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EC40-452F-BBF3-3D0F0A129A70}"/>
                    </c:ext>
                  </c:extLst>
                </c:dPt>
                <c:dPt>
                  <c:idx val="1"/>
                  <c:invertIfNegative val="0"/>
                  <c:bubble3D val="0"/>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EC40-452F-BBF3-3D0F0A129A70}"/>
                    </c:ext>
                  </c:extLst>
                </c:dPt>
                <c:dPt>
                  <c:idx val="2"/>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EC40-452F-BBF3-3D0F0A129A70}"/>
                    </c:ext>
                  </c:extLst>
                </c:dPt>
                <c:dLbls>
                  <c:dLbl>
                    <c:idx val="0"/>
                    <c:layout>
                      <c:manualLayout>
                        <c:x val="3.0629203198069603E-2"/>
                        <c:y val="2.595523518884176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C40-452F-BBF3-3D0F0A129A70}"/>
                      </c:ext>
                      <c:ext uri="{CE6537A1-D6FC-4f65-9D91-7224C49458BB}"/>
                    </c:extLst>
                  </c:dLbl>
                  <c:dLbl>
                    <c:idx val="2"/>
                    <c:layout>
                      <c:manualLayout>
                        <c:x val="-2.0619984217923183E-3"/>
                        <c:y val="3.3811602926095773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C40-452F-BBF3-3D0F0A129A70}"/>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'2do trimestre'!$B$167:$C$169</c15:sqref>
                        </c15:fullRef>
                        <c15:levelRef>
                          <c15:sqref>'2do trimestre'!$B$167:$B$169</c15:sqref>
                        </c15:levelRef>
                        <c15:formulaRef>
                          <c15:sqref>'2do trimestre'!$B$167:$B$169</c15:sqref>
                        </c15:formulaRef>
                      </c:ext>
                    </c:extLst>
                    <c:strCache>
                      <c:ptCount val="3"/>
                      <c:pt idx="0">
                        <c:v>Formación Inicial</c:v>
                      </c:pt>
                      <c:pt idx="1">
                        <c:v>Formación Continua</c:v>
                      </c:pt>
                      <c:pt idx="2">
                        <c:v>Posgrado</c:v>
                      </c:pt>
                    </c:strCache>
                  </c:strRef>
                </c:cat>
                <c:val>
                  <c:numRef>
                    <c:extLst xmlns:c16r2="http://schemas.microsoft.com/office/drawing/2015/06/chart">
                      <c:ext uri="{02D57815-91ED-43cb-92C2-25804820EDAC}">
                        <c15:formulaRef>
                          <c15:sqref>'2do trimestre'!$D$167:$D$169</c15:sqref>
                        </c15:formulaRef>
                      </c:ext>
                    </c:extLst>
                    <c:numCache>
                      <c:formatCode>_-* #,##0_-;\-* #,##0_-;_-* "-"??_-;_-@_-</c:formatCode>
                      <c:ptCount val="3"/>
                      <c:pt idx="0" formatCode="General">
                        <c:v>231</c:v>
                      </c:pt>
                      <c:pt idx="1">
                        <c:v>8720</c:v>
                      </c:pt>
                      <c:pt idx="2" formatCode="General">
                        <c:v>85</c:v>
                      </c:pt>
                    </c:numCache>
                  </c:numRef>
                </c:val>
                <c:extLst xmlns:c16r2="http://schemas.microsoft.com/office/drawing/2015/06/chart">
                  <c:ext xmlns:c16="http://schemas.microsoft.com/office/drawing/2014/chart" uri="{C3380CC4-5D6E-409C-BE32-E72D297353CC}">
                    <c16:uniqueId val="{00000006-EC40-452F-BBF3-3D0F0A129A70}"/>
                  </c:ext>
                </c:extLst>
              </c15:ser>
            </c15:filteredBarSeries>
          </c:ext>
        </c:extLst>
      </c:bar3DChart>
      <c:catAx>
        <c:axId val="4383163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438333200"/>
        <c:crosses val="autoZero"/>
        <c:auto val="1"/>
        <c:lblAlgn val="ctr"/>
        <c:lblOffset val="100"/>
        <c:noMultiLvlLbl val="0"/>
      </c:catAx>
      <c:valAx>
        <c:axId val="438333200"/>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633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Inicial - </a:t>
            </a:r>
          </a:p>
          <a:p>
            <a:pPr>
              <a:defRPr sz="1000" b="1">
                <a:solidFill>
                  <a:sysClr val="windowText" lastClr="000000"/>
                </a:solidFill>
              </a:defRPr>
            </a:pPr>
            <a:r>
              <a:rPr lang="en-US" sz="1000" b="1" i="0" baseline="0">
                <a:effectLst/>
              </a:rPr>
              <a:t>% Distribución de bachilleres becados en licenciaturas</a:t>
            </a:r>
            <a:r>
              <a:rPr lang="es-DO" sz="1000" b="1" i="0" baseline="0">
                <a:effectLst/>
              </a:rPr>
              <a:t> por</a:t>
            </a:r>
            <a:r>
              <a:rPr lang="en-US" sz="1000" b="1" i="0" baseline="0">
                <a:effectLst/>
              </a:rPr>
              <a:t> área formativa</a:t>
            </a:r>
            <a:endParaRPr lang="es-DO" sz="1000">
              <a:effectLst/>
            </a:endParaRPr>
          </a:p>
          <a:p>
            <a:pPr>
              <a:defRPr sz="1000" b="1">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19684062098620655"/>
          <c:y val="1.909305132478878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0274501591556374"/>
          <c:y val="0.29780858178011732"/>
          <c:w val="0.64839867091081704"/>
          <c:h val="0.49317474940190648"/>
        </c:manualLayout>
      </c:layout>
      <c:barChart>
        <c:barDir val="bar"/>
        <c:grouping val="clustered"/>
        <c:varyColors val="0"/>
        <c:ser>
          <c:idx val="1"/>
          <c:order val="1"/>
          <c:tx>
            <c:strRef>
              <c:f>'2do trimestre'!$D$22</c:f>
              <c:strCache>
                <c:ptCount val="1"/>
                <c:pt idx="0">
                  <c:v>% </c:v>
                </c:pt>
              </c:strCache>
            </c:strRef>
          </c:tx>
          <c:spPr>
            <a:solidFill>
              <a:schemeClr val="accent2"/>
            </a:solidFill>
            <a:ln>
              <a:noFill/>
            </a:ln>
            <a:effectLst/>
          </c:spPr>
          <c:invertIfNegative val="0"/>
          <c:dLbls>
            <c:dLbl>
              <c:idx val="0"/>
              <c:layout>
                <c:manualLayout>
                  <c:x val="0.43641835966892401"/>
                  <c:y val="1.6842101540632242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FB5-46CF-A615-8F049FD4F3AD}"/>
                </c:ext>
                <c:ext xmlns:c15="http://schemas.microsoft.com/office/drawing/2012/chart" uri="{CE6537A1-D6FC-4f65-9D91-7224C49458BB}">
                  <c15:layout/>
                </c:ext>
              </c:extLst>
            </c:dLbl>
            <c:dLbl>
              <c:idx val="1"/>
              <c:layout>
                <c:manualLayout>
                  <c:x val="2.748031496062979E-2"/>
                  <c:y val="5.6140338468773452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4FB5-46CF-A615-8F049FD4F3AD}"/>
                </c:ext>
                <c:ext xmlns:c15="http://schemas.microsoft.com/office/drawing/2012/chart" uri="{CE6537A1-D6FC-4f65-9D91-7224C49458BB}">
                  <c15:layout/>
                </c:ext>
              </c:extLst>
            </c:dLbl>
            <c:dLbl>
              <c:idx val="2"/>
              <c:layout>
                <c:manualLayout>
                  <c:x val="2.3397833249567079E-2"/>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FB5-46CF-A615-8F049FD4F3AD}"/>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'2do trimestre'!$B$23:$B$27</c:f>
              <c:strCache>
                <c:ptCount val="5"/>
                <c:pt idx="0">
                  <c:v>Biología</c:v>
                </c:pt>
                <c:pt idx="1">
                  <c:v>Educación Física</c:v>
                </c:pt>
                <c:pt idx="2">
                  <c:v>Educación Inicial</c:v>
                </c:pt>
                <c:pt idx="3">
                  <c:v>Química </c:v>
                </c:pt>
                <c:pt idx="4">
                  <c:v>Matemática</c:v>
                </c:pt>
              </c:strCache>
            </c:strRef>
          </c:cat>
          <c:val>
            <c:numRef>
              <c:f>'2do trimestre'!$D$23:$D$27</c:f>
              <c:numCache>
                <c:formatCode>0.00%</c:formatCode>
                <c:ptCount val="5"/>
                <c:pt idx="0">
                  <c:v>0.12173913043478261</c:v>
                </c:pt>
                <c:pt idx="1">
                  <c:v>0.13043478260869565</c:v>
                </c:pt>
                <c:pt idx="2">
                  <c:v>9.5652173913043481E-2</c:v>
                </c:pt>
                <c:pt idx="3">
                  <c:v>0.17391304347826086</c:v>
                </c:pt>
                <c:pt idx="4">
                  <c:v>0.47826086956521741</c:v>
                </c:pt>
              </c:numCache>
            </c:numRef>
          </c:val>
          <c:extLst xmlns:c16r2="http://schemas.microsoft.com/office/drawing/2015/06/chart">
            <c:ext xmlns:c16="http://schemas.microsoft.com/office/drawing/2014/chart" uri="{C3380CC4-5D6E-409C-BE32-E72D297353CC}">
              <c16:uniqueId val="{00000005-4FB5-46CF-A615-8F049FD4F3AD}"/>
            </c:ext>
          </c:extLst>
        </c:ser>
        <c:dLbls>
          <c:showLegendKey val="0"/>
          <c:showVal val="0"/>
          <c:showCatName val="0"/>
          <c:showSerName val="0"/>
          <c:showPercent val="0"/>
          <c:showBubbleSize val="0"/>
        </c:dLbls>
        <c:gapWidth val="182"/>
        <c:axId val="438334832"/>
        <c:axId val="438320144"/>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'2do trimestre'!$C$22</c15:sqref>
                        </c15:formulaRef>
                      </c:ext>
                    </c:extLst>
                    <c:strCache>
                      <c:ptCount val="1"/>
                      <c:pt idx="0">
                        <c:v>Becas otorgadas</c:v>
                      </c:pt>
                    </c:strCache>
                  </c:strRef>
                </c:tx>
                <c:spPr>
                  <a:solidFill>
                    <a:schemeClr val="accent1"/>
                  </a:solidFill>
                  <a:ln>
                    <a:noFill/>
                  </a:ln>
                  <a:effectLst/>
                </c:spPr>
                <c:invertIfNegative val="0"/>
                <c:cat>
                  <c:strRef>
                    <c:extLst xmlns:c16r2="http://schemas.microsoft.com/office/drawing/2015/06/chart">
                      <c:ext uri="{02D57815-91ED-43cb-92C2-25804820EDAC}">
                        <c15:formulaRef>
                          <c15:sqref>'2do trimestre'!$B$23:$B$27</c15:sqref>
                        </c15:formulaRef>
                      </c:ext>
                    </c:extLst>
                    <c:strCache>
                      <c:ptCount val="5"/>
                      <c:pt idx="0">
                        <c:v>Biología</c:v>
                      </c:pt>
                      <c:pt idx="1">
                        <c:v>Educación Física</c:v>
                      </c:pt>
                      <c:pt idx="2">
                        <c:v>Educación Inicial</c:v>
                      </c:pt>
                      <c:pt idx="3">
                        <c:v>Química </c:v>
                      </c:pt>
                      <c:pt idx="4">
                        <c:v>Matemática</c:v>
                      </c:pt>
                    </c:strCache>
                  </c:strRef>
                </c:cat>
                <c:val>
                  <c:numRef>
                    <c:extLst xmlns:c16r2="http://schemas.microsoft.com/office/drawing/2015/06/chart">
                      <c:ext uri="{02D57815-91ED-43cb-92C2-25804820EDAC}">
                        <c15:formulaRef>
                          <c15:sqref>'2do trimestre'!$C$23:$C$27</c15:sqref>
                        </c15:formulaRef>
                      </c:ext>
                    </c:extLst>
                    <c:numCache>
                      <c:formatCode>General</c:formatCode>
                      <c:ptCount val="5"/>
                      <c:pt idx="0">
                        <c:v>14</c:v>
                      </c:pt>
                      <c:pt idx="1">
                        <c:v>15</c:v>
                      </c:pt>
                      <c:pt idx="2">
                        <c:v>11</c:v>
                      </c:pt>
                      <c:pt idx="3">
                        <c:v>20</c:v>
                      </c:pt>
                      <c:pt idx="4">
                        <c:v>55</c:v>
                      </c:pt>
                    </c:numCache>
                  </c:numRef>
                </c:val>
                <c:extLst xmlns:c16r2="http://schemas.microsoft.com/office/drawing/2015/06/chart">
                  <c:ext xmlns:c16="http://schemas.microsoft.com/office/drawing/2014/chart" uri="{C3380CC4-5D6E-409C-BE32-E72D297353CC}">
                    <c16:uniqueId val="{00000000-4FB5-46CF-A615-8F049FD4F3AD}"/>
                  </c:ext>
                </c:extLst>
              </c15:ser>
            </c15:filteredBarSeries>
          </c:ext>
        </c:extLst>
      </c:barChart>
      <c:catAx>
        <c:axId val="4383348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20144"/>
        <c:crosses val="autoZero"/>
        <c:auto val="1"/>
        <c:lblAlgn val="ctr"/>
        <c:lblOffset val="100"/>
        <c:noMultiLvlLbl val="0"/>
      </c:catAx>
      <c:valAx>
        <c:axId val="438320144"/>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438334832"/>
        <c:crosses val="autoZero"/>
        <c:crossBetween val="between"/>
      </c:valAx>
      <c:spPr>
        <a:noFill/>
        <a:ln>
          <a:noFill/>
        </a:ln>
        <a:effectLst/>
      </c:spPr>
    </c:plotArea>
    <c:legend>
      <c:legendPos val="b"/>
      <c:layout>
        <c:manualLayout>
          <c:xMode val="edge"/>
          <c:yMode val="edge"/>
          <c:x val="0.51413497514938289"/>
          <c:y val="0.81569285591125928"/>
          <c:w val="7.8113028424638409E-2"/>
          <c:h val="8.2117363066842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Formación Continua- Apertura</a:t>
            </a:r>
            <a:r>
              <a:rPr lang="en-US" sz="1000" b="1" baseline="0">
                <a:solidFill>
                  <a:sysClr val="windowText" lastClr="000000"/>
                </a:solidFill>
              </a:rPr>
              <a:t> Programas</a:t>
            </a:r>
          </a:p>
          <a:p>
            <a:pPr>
              <a:defRPr sz="1000" b="1">
                <a:solidFill>
                  <a:sysClr val="windowText" lastClr="000000"/>
                </a:solidFill>
              </a:defRPr>
            </a:pPr>
            <a:r>
              <a:rPr lang="en-US" sz="1000" b="1">
                <a:solidFill>
                  <a:sysClr val="windowText" lastClr="000000"/>
                </a:solidFill>
              </a:rPr>
              <a:t>Becas otorgadas</a:t>
            </a:r>
            <a:r>
              <a:rPr lang="en-US" sz="1000" b="1" baseline="0">
                <a:solidFill>
                  <a:sysClr val="windowText" lastClr="000000"/>
                </a:solidFill>
              </a:rPr>
              <a:t> por modalidad</a:t>
            </a:r>
          </a:p>
          <a:p>
            <a:pPr>
              <a:defRPr sz="1000" b="1">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15846659167604049"/>
          <c:y val="1.843317972350230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4077882644061455"/>
          <c:y val="0.32406142145617622"/>
          <c:w val="0.73687481139758315"/>
          <c:h val="0.43227726455452914"/>
        </c:manualLayout>
      </c:layout>
      <c:barChart>
        <c:barDir val="col"/>
        <c:grouping val="clustered"/>
        <c:varyColors val="0"/>
        <c:ser>
          <c:idx val="0"/>
          <c:order val="0"/>
          <c:tx>
            <c:strRef>
              <c:f>'2do trimestre'!$C$48</c:f>
              <c:strCache>
                <c:ptCount val="1"/>
                <c:pt idx="0">
                  <c:v>Becas otorgadas</c:v>
                </c:pt>
              </c:strCache>
            </c:strRef>
          </c:tx>
          <c:spPr>
            <a:solidFill>
              <a:schemeClr val="accent1"/>
            </a:solidFill>
            <a:ln w="19050">
              <a:solidFill>
                <a:schemeClr val="lt1"/>
              </a:solidFill>
            </a:ln>
            <a:effectLst/>
          </c:spPr>
          <c:invertIfNegative val="0"/>
          <c:dPt>
            <c:idx val="0"/>
            <c:invertIfNegative val="0"/>
            <c:bubble3D val="0"/>
            <c:explosion val="21"/>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2-AA24-4DF1-B3E6-84652ED4F022}"/>
              </c:ext>
            </c:extLst>
          </c:dPt>
          <c:dPt>
            <c:idx val="1"/>
            <c:invertIfNegative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3-AA24-4DF1-B3E6-84652ED4F022}"/>
              </c:ext>
            </c:extLst>
          </c:dPt>
          <c:dLbls>
            <c:dLbl>
              <c:idx val="0"/>
              <c:layout>
                <c:manualLayout>
                  <c:x val="0"/>
                  <c:y val="2.4691358024691357E-2"/>
                </c:manualLayout>
              </c:layout>
              <c:tx>
                <c:rich>
                  <a:bodyPr/>
                  <a:lstStyle/>
                  <a:p>
                    <a:fld id="{BC0A5E00-A869-4050-B41C-B9E05A363B24}" type="VALUE">
                      <a:rPr lang="en-US"/>
                      <a:pPr/>
                      <a:t>[VALOR]</a:t>
                    </a:fld>
                    <a:endParaRPr lang="es-DO"/>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A24-4DF1-B3E6-84652ED4F022}"/>
                </c:ext>
                <c:ext xmlns:c15="http://schemas.microsoft.com/office/drawing/2012/chart" uri="{CE6537A1-D6FC-4f65-9D91-7224C49458BB}">
                  <c15:layout/>
                  <c15:dlblFieldTable/>
                  <c15:showDataLabelsRange val="0"/>
                </c:ext>
              </c:extLst>
            </c:dLbl>
            <c:dLbl>
              <c:idx val="1"/>
              <c:layout>
                <c:manualLayout>
                  <c:x val="-1.7727527463018257E-4"/>
                  <c:y val="7.4224360843783324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DAE9D3F9-FDE4-4B5F-856F-C43ABD9F0075}" type="VALUE">
                      <a:rPr lang="en-US">
                        <a:solidFill>
                          <a:sysClr val="windowText" lastClr="000000"/>
                        </a:solidFill>
                      </a:rPr>
                      <a:pPr>
                        <a:defRPr b="1">
                          <a:solidFill>
                            <a:sysClr val="windowText" lastClr="000000"/>
                          </a:solidFill>
                        </a:defRPr>
                      </a:pPr>
                      <a:t>[VALOR]</a:t>
                    </a:fld>
                    <a:endParaRPr lang="es-DO"/>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A24-4DF1-B3E6-84652ED4F022}"/>
                </c:ext>
                <c:ext xmlns:c15="http://schemas.microsoft.com/office/drawing/2012/chart" uri="{CE6537A1-D6FC-4f65-9D91-7224C49458BB}">
                  <c15:layout>
                    <c:manualLayout>
                      <c:w val="0.134247619047619"/>
                      <c:h val="0.15351790703581408"/>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trimestre'!$B$49:$B$50</c:f>
              <c:strCache>
                <c:ptCount val="2"/>
                <c:pt idx="0">
                  <c:v>Diplomados</c:v>
                </c:pt>
                <c:pt idx="1">
                  <c:v>Talleres, congresos, cursos y seminarios</c:v>
                </c:pt>
              </c:strCache>
            </c:strRef>
          </c:cat>
          <c:val>
            <c:numRef>
              <c:f>'2do trimestre'!$C$49:$C$50</c:f>
              <c:numCache>
                <c:formatCode>_-* #,##0_-;\-* #,##0_-;_-* "-"??_-;_-@_-</c:formatCode>
                <c:ptCount val="2"/>
                <c:pt idx="0">
                  <c:v>26712</c:v>
                </c:pt>
                <c:pt idx="1">
                  <c:v>2265</c:v>
                </c:pt>
              </c:numCache>
            </c:numRef>
          </c:val>
          <c:extLst xmlns:c16r2="http://schemas.microsoft.com/office/drawing/2015/06/chart">
            <c:ext xmlns:c16="http://schemas.microsoft.com/office/drawing/2014/chart" uri="{C3380CC4-5D6E-409C-BE32-E72D297353CC}">
              <c16:uniqueId val="{00000000-AA24-4DF1-B3E6-84652ED4F022}"/>
            </c:ext>
          </c:extLst>
        </c:ser>
        <c:dLbls>
          <c:showLegendKey val="0"/>
          <c:showVal val="0"/>
          <c:showCatName val="0"/>
          <c:showSerName val="0"/>
          <c:showPercent val="0"/>
          <c:showBubbleSize val="0"/>
        </c:dLbls>
        <c:gapWidth val="100"/>
        <c:axId val="438319056"/>
        <c:axId val="438316880"/>
      </c:barChart>
      <c:catAx>
        <c:axId val="4383190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438316880"/>
        <c:crosses val="autoZero"/>
        <c:auto val="1"/>
        <c:lblAlgn val="ctr"/>
        <c:lblOffset val="100"/>
        <c:noMultiLvlLbl val="0"/>
      </c:catAx>
      <c:valAx>
        <c:axId val="43831688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90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Formación Continua- Diplomados </a:t>
            </a:r>
            <a:endParaRPr lang="es-DO" sz="1000">
              <a:effectLst/>
            </a:endParaRPr>
          </a:p>
          <a:p>
            <a:pPr>
              <a:defRPr sz="1000" b="1">
                <a:solidFill>
                  <a:sysClr val="windowText" lastClr="000000"/>
                </a:solidFill>
              </a:defRPr>
            </a:pPr>
            <a:r>
              <a:rPr lang="en-US" sz="1000" b="1" i="0" baseline="0">
                <a:effectLst/>
              </a:rPr>
              <a:t>% Becas otorgadas en diplomados según área formativa</a:t>
            </a:r>
            <a:endParaRPr lang="es-DO" sz="1000">
              <a:effectLst/>
            </a:endParaRPr>
          </a:p>
          <a:p>
            <a:pPr>
              <a:defRPr sz="1000" b="1">
                <a:solidFill>
                  <a:sysClr val="windowText" lastClr="000000"/>
                </a:solidFill>
              </a:defRPr>
            </a:pPr>
            <a:r>
              <a:rPr lang="en-US" sz="1000" b="1" i="0" baseline="0">
                <a:effectLst/>
              </a:rPr>
              <a:t>Periodo abril-junio 2023.</a:t>
            </a:r>
            <a:endParaRPr lang="es-DO" sz="1000" b="1">
              <a:solidFill>
                <a:sysClr val="windowText" lastClr="000000"/>
              </a:solidFill>
              <a:effectLst/>
            </a:endParaRPr>
          </a:p>
        </c:rich>
      </c:tx>
      <c:layout>
        <c:manualLayout>
          <c:xMode val="edge"/>
          <c:yMode val="edge"/>
          <c:x val="0.12772475516094395"/>
          <c:y val="2.6679158595875673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41223320881382264"/>
          <c:y val="0.21212414881561018"/>
          <c:w val="0.52095033149006709"/>
          <c:h val="0.73144482032897107"/>
        </c:manualLayout>
      </c:layout>
      <c:bar3DChart>
        <c:barDir val="bar"/>
        <c:grouping val="clustered"/>
        <c:varyColors val="0"/>
        <c:ser>
          <c:idx val="1"/>
          <c:order val="1"/>
          <c:tx>
            <c:strRef>
              <c:f>'2do trimestre'!$D$62</c:f>
              <c:strCache>
                <c:ptCount val="1"/>
                <c:pt idx="0">
                  <c:v>% </c:v>
                </c:pt>
              </c:strCache>
            </c:strRef>
          </c:tx>
          <c:spPr>
            <a:solidFill>
              <a:schemeClr val="accent2"/>
            </a:solidFill>
            <a:ln>
              <a:noFill/>
            </a:ln>
            <a:effectLst/>
            <a:sp3d/>
          </c:spPr>
          <c:invertIfNegative val="0"/>
          <c:dLbls>
            <c:dLbl>
              <c:idx val="0"/>
              <c:layout>
                <c:manualLayout>
                  <c:x val="1.4981268990159185E-2"/>
                  <c:y val="4.1862878306918629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100-43CF-9B50-774CD3926327}"/>
                </c:ext>
                <c:ext xmlns:c15="http://schemas.microsoft.com/office/drawing/2012/chart" uri="{CE6537A1-D6FC-4f65-9D91-7224C49458BB}">
                  <c15:layout/>
                </c:ext>
              </c:extLst>
            </c:dLbl>
            <c:dLbl>
              <c:idx val="1"/>
              <c:layout>
                <c:manualLayout>
                  <c:x val="1.4981268990159252E-2"/>
                  <c:y val="-4.186287830692016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5100-43CF-9B50-774CD392632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'2do trimestre'!$B$64:$B$73</c:f>
              <c:strCache>
                <c:ptCount val="10"/>
                <c:pt idx="0">
                  <c:v>Formación para inducción </c:v>
                </c:pt>
                <c:pt idx="1">
                  <c:v>Gestión técnica y  Acompañamiento pedagógico</c:v>
                </c:pt>
                <c:pt idx="2">
                  <c:v>Intervención Psicopedagógica </c:v>
                </c:pt>
                <c:pt idx="3">
                  <c:v>Competencias</c:v>
                </c:pt>
                <c:pt idx="4">
                  <c:v>Innovación </c:v>
                </c:pt>
                <c:pt idx="5">
                  <c:v>Formación Humana </c:v>
                </c:pt>
                <c:pt idx="6">
                  <c:v>Supervisión Educativa</c:v>
                </c:pt>
                <c:pt idx="7">
                  <c:v>Neurodesarrollo</c:v>
                </c:pt>
                <c:pt idx="8">
                  <c:v>TIC</c:v>
                </c:pt>
                <c:pt idx="9">
                  <c:v>Concreción Curricular y Sistematización</c:v>
                </c:pt>
              </c:strCache>
            </c:strRef>
          </c:cat>
          <c:val>
            <c:numRef>
              <c:f>'2do trimestre'!$D$64:$D$73</c:f>
              <c:numCache>
                <c:formatCode>0.00%</c:formatCode>
                <c:ptCount val="10"/>
                <c:pt idx="0">
                  <c:v>0.85527103923330339</c:v>
                </c:pt>
                <c:pt idx="1">
                  <c:v>1.2503743635819107E-2</c:v>
                </c:pt>
                <c:pt idx="2">
                  <c:v>5.2410901467505244E-3</c:v>
                </c:pt>
                <c:pt idx="3">
                  <c:v>1.2728361784965558E-2</c:v>
                </c:pt>
                <c:pt idx="4">
                  <c:v>8.9847259658580418E-3</c:v>
                </c:pt>
                <c:pt idx="5">
                  <c:v>4.4923629829290209E-3</c:v>
                </c:pt>
                <c:pt idx="6">
                  <c:v>1.497454327643007E-3</c:v>
                </c:pt>
                <c:pt idx="7">
                  <c:v>2.7702905061395629E-3</c:v>
                </c:pt>
                <c:pt idx="8">
                  <c:v>5.0164719976040731E-2</c:v>
                </c:pt>
                <c:pt idx="9">
                  <c:v>2.7702905061395629E-3</c:v>
                </c:pt>
              </c:numCache>
            </c:numRef>
          </c:val>
          <c:extLst xmlns:c16r2="http://schemas.microsoft.com/office/drawing/2015/06/chart">
            <c:ext xmlns:c16="http://schemas.microsoft.com/office/drawing/2014/chart" uri="{C3380CC4-5D6E-409C-BE32-E72D297353CC}">
              <c16:uniqueId val="{0000000A-5100-43CF-9B50-774CD3926327}"/>
            </c:ext>
          </c:extLst>
        </c:ser>
        <c:dLbls>
          <c:showLegendKey val="0"/>
          <c:showVal val="0"/>
          <c:showCatName val="0"/>
          <c:showSerName val="0"/>
          <c:showPercent val="0"/>
          <c:showBubbleSize val="0"/>
        </c:dLbls>
        <c:gapWidth val="150"/>
        <c:shape val="box"/>
        <c:axId val="438329392"/>
        <c:axId val="438312528"/>
        <c:axId val="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'2do trimestre'!$C$62</c15:sqref>
                        </c15:formulaRef>
                      </c:ext>
                    </c:extLst>
                    <c:strCache>
                      <c:ptCount val="1"/>
                      <c:pt idx="0">
                        <c:v>Docentes Beneficiados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'2do trimestre'!$B$64:$B$73</c15:sqref>
                        </c15:formulaRef>
                      </c:ext>
                    </c:extLst>
                    <c:strCache>
                      <c:ptCount val="10"/>
                      <c:pt idx="0">
                        <c:v>Formación para inducción </c:v>
                      </c:pt>
                      <c:pt idx="1">
                        <c:v>Gestión técnica y  Acompañamiento pedagógico</c:v>
                      </c:pt>
                      <c:pt idx="2">
                        <c:v>Intervención Psicopedagógica </c:v>
                      </c:pt>
                      <c:pt idx="3">
                        <c:v>Competencias</c:v>
                      </c:pt>
                      <c:pt idx="4">
                        <c:v>Innovación </c:v>
                      </c:pt>
                      <c:pt idx="5">
                        <c:v>Formación Humana </c:v>
                      </c:pt>
                      <c:pt idx="6">
                        <c:v>Supervisión Educativa</c:v>
                      </c:pt>
                      <c:pt idx="7">
                        <c:v>Neurodesarrollo</c:v>
                      </c:pt>
                      <c:pt idx="8">
                        <c:v>TIC</c:v>
                      </c:pt>
                      <c:pt idx="9">
                        <c:v>Concreción Curricular y Sistematización</c:v>
                      </c:pt>
                    </c:strCache>
                  </c:strRef>
                </c:cat>
                <c:val>
                  <c:numRef>
                    <c:extLst xmlns:c16r2="http://schemas.microsoft.com/office/drawing/2015/06/chart">
                      <c:ext uri="{02D57815-91ED-43cb-92C2-25804820EDAC}">
                        <c15:formulaRef>
                          <c15:sqref>'2do trimestre'!$C$64:$C$73</c15:sqref>
                        </c15:formulaRef>
                      </c:ext>
                    </c:extLst>
                    <c:numCache>
                      <c:formatCode>General</c:formatCode>
                      <c:ptCount val="10"/>
                      <c:pt idx="0" formatCode="#,##0">
                        <c:v>22846</c:v>
                      </c:pt>
                      <c:pt idx="1">
                        <c:v>334</c:v>
                      </c:pt>
                      <c:pt idx="2">
                        <c:v>140</c:v>
                      </c:pt>
                      <c:pt idx="3">
                        <c:v>340</c:v>
                      </c:pt>
                      <c:pt idx="4">
                        <c:v>240</c:v>
                      </c:pt>
                      <c:pt idx="5">
                        <c:v>120</c:v>
                      </c:pt>
                      <c:pt idx="6">
                        <c:v>40</c:v>
                      </c:pt>
                      <c:pt idx="7">
                        <c:v>74</c:v>
                      </c:pt>
                      <c:pt idx="8" formatCode="#,##0">
                        <c:v>1340</c:v>
                      </c:pt>
                      <c:pt idx="9">
                        <c:v>74</c:v>
                      </c:pt>
                    </c:numCache>
                  </c:numRef>
                </c:val>
                <c:extLst xmlns:c16r2="http://schemas.microsoft.com/office/drawing/2015/06/chart">
                  <c:ext xmlns:c16="http://schemas.microsoft.com/office/drawing/2014/chart" uri="{C3380CC4-5D6E-409C-BE32-E72D297353CC}">
                    <c16:uniqueId val="{00000000-5100-43CF-9B50-774CD3926327}"/>
                  </c:ext>
                </c:extLst>
              </c15:ser>
            </c15:filteredBarSeries>
          </c:ext>
        </c:extLst>
      </c:bar3DChart>
      <c:valAx>
        <c:axId val="438312528"/>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438329392"/>
        <c:crosses val="autoZero"/>
        <c:crossBetween val="between"/>
      </c:valAx>
      <c:catAx>
        <c:axId val="43832939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438312528"/>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Formación Continua-  Talleres, Congresos, Cursos y Seminarios </a:t>
            </a:r>
            <a:endParaRPr lang="es-DO" sz="1000">
              <a:effectLst/>
            </a:endParaRPr>
          </a:p>
          <a:p>
            <a:pPr>
              <a:defRPr sz="1000" b="1">
                <a:solidFill>
                  <a:sysClr val="windowText" lastClr="000000"/>
                </a:solidFill>
              </a:defRPr>
            </a:pPr>
            <a:r>
              <a:rPr lang="en-US" sz="1000" b="1" i="0" baseline="0">
                <a:effectLst/>
              </a:rPr>
              <a:t>Becas otorgadas según área formativa</a:t>
            </a:r>
            <a:endParaRPr lang="es-DO" sz="1000">
              <a:effectLst/>
            </a:endParaRPr>
          </a:p>
          <a:p>
            <a:pPr>
              <a:defRPr sz="1000" b="1">
                <a:solidFill>
                  <a:sysClr val="windowText" lastClr="000000"/>
                </a:solidFill>
              </a:defRPr>
            </a:pPr>
            <a:r>
              <a:rPr lang="en-US" sz="1000" b="1" i="0" baseline="0">
                <a:effectLst/>
              </a:rPr>
              <a:t>Periodo abril-junio 2023.</a:t>
            </a:r>
            <a:endParaRPr lang="es-DO" sz="1000" b="1">
              <a:solidFill>
                <a:sysClr val="windowText" lastClr="000000"/>
              </a:solidFill>
              <a:effectLst/>
            </a:endParaRPr>
          </a:p>
        </c:rich>
      </c:tx>
      <c:layout>
        <c:manualLayout>
          <c:xMode val="edge"/>
          <c:yMode val="edge"/>
          <c:x val="0.13179800884779594"/>
          <c:y val="1.6691733757999355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38227059015996984"/>
          <c:y val="0.30155773211275422"/>
          <c:w val="0.61128452439380032"/>
          <c:h val="0.69844226788724584"/>
        </c:manualLayout>
      </c:layout>
      <c:bar3DChart>
        <c:barDir val="bar"/>
        <c:grouping val="clustered"/>
        <c:varyColors val="0"/>
        <c:ser>
          <c:idx val="1"/>
          <c:order val="1"/>
          <c:tx>
            <c:strRef>
              <c:f>'2do trimestre'!$D$90</c:f>
              <c:strCache>
                <c:ptCount val="1"/>
                <c:pt idx="0">
                  <c:v>% </c:v>
                </c:pt>
              </c:strCache>
            </c:strRef>
          </c:tx>
          <c:spPr>
            <a:solidFill>
              <a:schemeClr val="accent2"/>
            </a:solidFill>
            <a:ln>
              <a:noFill/>
            </a:ln>
            <a:effectLst/>
            <a:sp3d/>
          </c:spPr>
          <c:invertIfNegative val="0"/>
          <c:dLbls>
            <c:dLbl>
              <c:idx val="0"/>
              <c:layout>
                <c:manualLayout>
                  <c:x val="-4.0600615979913077E-3"/>
                  <c:y val="-5.5517145722638425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B2D-4B1C-ACD0-973CDAB83627}"/>
                </c:ext>
                <c:ext xmlns:c15="http://schemas.microsoft.com/office/drawing/2012/chart" uri="{CE6537A1-D6FC-4f65-9D91-7224C49458BB}">
                  <c15:layout/>
                </c:ext>
              </c:extLst>
            </c:dLbl>
            <c:dLbl>
              <c:idx val="1"/>
              <c:layout>
                <c:manualLayout>
                  <c:x val="8.6251413695239317E-3"/>
                  <c:y val="-1.510894107668855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B2D-4B1C-ACD0-973CDAB8362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'2do trimestre'!$B$91:$B$100</c:f>
              <c:strCache>
                <c:ptCount val="10"/>
                <c:pt idx="0">
                  <c:v>Metodologías de aprendizaje </c:v>
                </c:pt>
                <c:pt idx="1">
                  <c:v>TIC</c:v>
                </c:pt>
                <c:pt idx="2">
                  <c:v>Ciber Seguridad Básica para Docentes</c:v>
                </c:pt>
                <c:pt idx="3">
                  <c:v>Formación de Directores y Subdirectores </c:v>
                </c:pt>
                <c:pt idx="4">
                  <c:v>Rol del Orientador y Psicólogo en el Centro Educativo</c:v>
                </c:pt>
                <c:pt idx="5">
                  <c:v>Atención Integral a la Primera Infancia</c:v>
                </c:pt>
                <c:pt idx="6">
                  <c:v>Aprendizaje de Español e Inglés</c:v>
                </c:pt>
                <c:pt idx="7">
                  <c:v>Distrito Creativo</c:v>
                </c:pt>
                <c:pt idx="8">
                  <c:v>VII Congreso 512: Cambiemos la Conversación </c:v>
                </c:pt>
                <c:pt idx="9">
                  <c:v>Innovación </c:v>
                </c:pt>
              </c:strCache>
            </c:strRef>
          </c:cat>
          <c:val>
            <c:numRef>
              <c:f>'2do trimestre'!$D$91:$D$100</c:f>
              <c:numCache>
                <c:formatCode>0.00%</c:formatCode>
                <c:ptCount val="10"/>
                <c:pt idx="0">
                  <c:v>0.2208</c:v>
                </c:pt>
                <c:pt idx="1">
                  <c:v>3.5299999999999998E-2</c:v>
                </c:pt>
                <c:pt idx="2">
                  <c:v>3.5299999999999998E-2</c:v>
                </c:pt>
                <c:pt idx="3">
                  <c:v>6.6199999999999995E-2</c:v>
                </c:pt>
                <c:pt idx="4">
                  <c:v>4.4200000000000003E-2</c:v>
                </c:pt>
                <c:pt idx="5">
                  <c:v>0.25609999999999999</c:v>
                </c:pt>
                <c:pt idx="6">
                  <c:v>8.8300000000000003E-2</c:v>
                </c:pt>
                <c:pt idx="7">
                  <c:v>7.7299999999999994E-2</c:v>
                </c:pt>
                <c:pt idx="8">
                  <c:v>0.1104</c:v>
                </c:pt>
                <c:pt idx="9">
                  <c:v>6.6199999999999995E-2</c:v>
                </c:pt>
              </c:numCache>
            </c:numRef>
          </c:val>
          <c:extLst xmlns:c16r2="http://schemas.microsoft.com/office/drawing/2015/06/chart">
            <c:ext xmlns:c16="http://schemas.microsoft.com/office/drawing/2014/chart" uri="{C3380CC4-5D6E-409C-BE32-E72D297353CC}">
              <c16:uniqueId val="{00000004-9B2D-4B1C-ACD0-973CDAB83627}"/>
            </c:ext>
          </c:extLst>
        </c:ser>
        <c:dLbls>
          <c:showLegendKey val="0"/>
          <c:showVal val="0"/>
          <c:showCatName val="0"/>
          <c:showSerName val="0"/>
          <c:showPercent val="0"/>
          <c:showBubbleSize val="0"/>
        </c:dLbls>
        <c:gapWidth val="355"/>
        <c:gapDepth val="172"/>
        <c:shape val="box"/>
        <c:axId val="438330480"/>
        <c:axId val="438329936"/>
        <c:axId val="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'2do trimestre'!$C$90</c15:sqref>
                        </c15:formulaRef>
                      </c:ext>
                    </c:extLst>
                    <c:strCache>
                      <c:ptCount val="1"/>
                      <c:pt idx="0">
                        <c:v>Becas otorgadas</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'2do trimestre'!$B$91:$B$100</c15:sqref>
                        </c15:formulaRef>
                      </c:ext>
                    </c:extLst>
                    <c:strCache>
                      <c:ptCount val="10"/>
                      <c:pt idx="0">
                        <c:v>Metodologías de aprendizaje </c:v>
                      </c:pt>
                      <c:pt idx="1">
                        <c:v>TIC</c:v>
                      </c:pt>
                      <c:pt idx="2">
                        <c:v>Ciber Seguridad Básica para Docentes</c:v>
                      </c:pt>
                      <c:pt idx="3">
                        <c:v>Formación de Directores y Subdirectores </c:v>
                      </c:pt>
                      <c:pt idx="4">
                        <c:v>Rol del Orientador y Psicólogo en el Centro Educativo</c:v>
                      </c:pt>
                      <c:pt idx="5">
                        <c:v>Atención Integral a la Primera Infancia</c:v>
                      </c:pt>
                      <c:pt idx="6">
                        <c:v>Aprendizaje de Español e Inglés</c:v>
                      </c:pt>
                      <c:pt idx="7">
                        <c:v>Distrito Creativo</c:v>
                      </c:pt>
                      <c:pt idx="8">
                        <c:v>VII Congreso 512: Cambiemos la Conversación </c:v>
                      </c:pt>
                      <c:pt idx="9">
                        <c:v>Innovación </c:v>
                      </c:pt>
                    </c:strCache>
                  </c:strRef>
                </c:cat>
                <c:val>
                  <c:numRef>
                    <c:extLst xmlns:c16r2="http://schemas.microsoft.com/office/drawing/2015/06/chart">
                      <c:ext uri="{02D57815-91ED-43cb-92C2-25804820EDAC}">
                        <c15:formulaRef>
                          <c15:sqref>'2do trimestre'!$C$91:$C$100</c15:sqref>
                        </c15:formulaRef>
                      </c:ext>
                    </c:extLst>
                    <c:numCache>
                      <c:formatCode>General</c:formatCode>
                      <c:ptCount val="10"/>
                      <c:pt idx="0">
                        <c:v>500</c:v>
                      </c:pt>
                      <c:pt idx="1">
                        <c:v>80</c:v>
                      </c:pt>
                      <c:pt idx="2">
                        <c:v>80</c:v>
                      </c:pt>
                      <c:pt idx="3">
                        <c:v>150</c:v>
                      </c:pt>
                      <c:pt idx="4">
                        <c:v>100</c:v>
                      </c:pt>
                      <c:pt idx="5">
                        <c:v>580</c:v>
                      </c:pt>
                      <c:pt idx="6">
                        <c:v>200</c:v>
                      </c:pt>
                      <c:pt idx="7">
                        <c:v>175</c:v>
                      </c:pt>
                      <c:pt idx="8">
                        <c:v>250</c:v>
                      </c:pt>
                      <c:pt idx="9">
                        <c:v>150</c:v>
                      </c:pt>
                    </c:numCache>
                  </c:numRef>
                </c:val>
                <c:extLst xmlns:c16r2="http://schemas.microsoft.com/office/drawing/2015/06/chart">
                  <c:ext xmlns:c16="http://schemas.microsoft.com/office/drawing/2014/chart" uri="{C3380CC4-5D6E-409C-BE32-E72D297353CC}">
                    <c16:uniqueId val="{00000000-9B2D-4B1C-ACD0-973CDAB83627}"/>
                  </c:ext>
                </c:extLst>
              </c15:ser>
            </c15:filteredBarSeries>
          </c:ext>
        </c:extLst>
      </c:bar3DChart>
      <c:valAx>
        <c:axId val="438329936"/>
        <c:scaling>
          <c:orientation val="minMax"/>
        </c:scaling>
        <c:delete val="1"/>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crossAx val="438330480"/>
        <c:crosses val="autoZero"/>
        <c:crossBetween val="between"/>
      </c:valAx>
      <c:catAx>
        <c:axId val="438330480"/>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es-DO"/>
          </a:p>
        </c:txPr>
        <c:crossAx val="438329936"/>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r>
              <a:rPr lang="en-US" sz="1000" b="1">
                <a:solidFill>
                  <a:sysClr val="windowText" lastClr="000000"/>
                </a:solidFill>
              </a:rPr>
              <a:t>Departamento de Formación Continua </a:t>
            </a:r>
          </a:p>
          <a:p>
            <a:pPr>
              <a:defRPr sz="1000">
                <a:solidFill>
                  <a:sysClr val="windowText" lastClr="000000"/>
                </a:solidFill>
              </a:defRPr>
            </a:pPr>
            <a:r>
              <a:rPr lang="en-US" sz="1000" b="1">
                <a:solidFill>
                  <a:sysClr val="windowText" lastClr="000000"/>
                </a:solidFill>
              </a:rPr>
              <a:t>Total </a:t>
            </a:r>
            <a:r>
              <a:rPr lang="en-US" sz="1000" b="1" baseline="0">
                <a:solidFill>
                  <a:sysClr val="windowText" lastClr="000000"/>
                </a:solidFill>
              </a:rPr>
              <a:t>becas otorgadas vs Meta del año</a:t>
            </a:r>
          </a:p>
          <a:p>
            <a:pPr>
              <a:defRPr sz="1000">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17804051378198976"/>
          <c:y val="3.0751642621853478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5.819959025497988E-2"/>
          <c:y val="0.27581614186585945"/>
          <c:w val="0.94180040974502011"/>
          <c:h val="0.40304976972218093"/>
        </c:manualLayout>
      </c:layout>
      <c:lineChart>
        <c:grouping val="standard"/>
        <c:varyColors val="0"/>
        <c:ser>
          <c:idx val="0"/>
          <c:order val="0"/>
          <c:tx>
            <c:strRef>
              <c:f>'2do trimestre'!$B$40</c:f>
              <c:strCache>
                <c:ptCount val="1"/>
                <c:pt idx="0">
                  <c:v>Diplomados y Talleres, congresos, cursos y seminarios</c:v>
                </c:pt>
              </c:strCache>
            </c:strRef>
          </c:tx>
          <c:spPr>
            <a:ln w="28575" cap="rnd">
              <a:solidFill>
                <a:schemeClr val="accent1"/>
              </a:solidFill>
              <a:round/>
            </a:ln>
            <a:effectLst/>
          </c:spPr>
          <c:marker>
            <c:symbol val="none"/>
          </c:marker>
          <c:dLbls>
            <c:dLbl>
              <c:idx val="0"/>
              <c:layout>
                <c:manualLayout>
                  <c:x val="-0.11227742236366819"/>
                  <c:y val="-2.0125786163522012E-2"/>
                </c:manualLayout>
              </c:layout>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2-4313-4F69-890D-4CA2F446EA0E}"/>
                </c:ext>
                <c:ext xmlns:c15="http://schemas.microsoft.com/office/drawing/2012/chart" uri="{CE6537A1-D6FC-4f65-9D91-7224C49458BB}">
                  <c15:layout/>
                </c:ext>
              </c:extLst>
            </c:dLbl>
            <c:dLbl>
              <c:idx val="1"/>
              <c:layout>
                <c:manualLayout>
                  <c:x val="-4.6852767875842327E-4"/>
                  <c:y val="1.4756400732927251E-2"/>
                </c:manualLayout>
              </c:layout>
              <c:showLegendKey val="0"/>
              <c:showVal val="1"/>
              <c:showCatName val="0"/>
              <c:showSerName val="0"/>
              <c:showPercent val="0"/>
              <c:showBubbleSize val="0"/>
              <c:extLst xmlns:c16r2="http://schemas.microsoft.com/office/drawing/2015/06/chart" xmlns:c15="http://schemas.microsoft.com/office/drawing/2012/chart">
                <c:ext xmlns:c16="http://schemas.microsoft.com/office/drawing/2014/chart" uri="{C3380CC4-5D6E-409C-BE32-E72D297353CC}">
                  <c16:uniqueId val="{00000000-8F22-4DAC-A11C-4191192B0C4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trimestre'!$C$39:$D$39</c:f>
              <c:strCache>
                <c:ptCount val="2"/>
                <c:pt idx="0">
                  <c:v>Becas otorgadas</c:v>
                </c:pt>
                <c:pt idx="1">
                  <c:v>Meta</c:v>
                </c:pt>
              </c:strCache>
              <c:extLst xmlns:c16r2="http://schemas.microsoft.com/office/drawing/2015/06/chart"/>
            </c:strRef>
          </c:cat>
          <c:val>
            <c:numRef>
              <c:f>'2do trimestre'!$C$40:$D$40</c:f>
              <c:numCache>
                <c:formatCode>_-* #,##0_-;\-* #,##0_-;_-* "-"??_-;_-@_-</c:formatCode>
                <c:ptCount val="2"/>
                <c:pt idx="0">
                  <c:v>28977</c:v>
                </c:pt>
                <c:pt idx="1">
                  <c:v>27043</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0-4313-4F69-890D-4CA2F446EA0E}"/>
            </c:ext>
          </c:extLst>
        </c:ser>
        <c:ser>
          <c:idx val="1"/>
          <c:order val="1"/>
          <c:tx>
            <c:strRef>
              <c:f>'2do trimestre'!#REF!</c:f>
              <c:strCache>
                <c:ptCount val="1"/>
                <c:pt idx="0">
                  <c:v>#REF!</c:v>
                </c:pt>
              </c:strCache>
            </c:strRef>
          </c:tx>
          <c:spPr>
            <a:ln w="28575" cap="rnd">
              <a:solidFill>
                <a:schemeClr val="accent2"/>
              </a:solidFill>
              <a:round/>
            </a:ln>
            <a:effectLst/>
          </c:spPr>
          <c:marker>
            <c:symbol val="none"/>
          </c:marker>
          <c:cat>
            <c:strRef>
              <c:f>'2do trimestre'!$C$39:$D$39</c:f>
              <c:strCache>
                <c:ptCount val="2"/>
                <c:pt idx="0">
                  <c:v>Becas otorgadas</c:v>
                </c:pt>
                <c:pt idx="1">
                  <c:v>Meta</c:v>
                </c:pt>
              </c:strCache>
              <c:extLst xmlns:c16r2="http://schemas.microsoft.com/office/drawing/2015/06/chart"/>
            </c:strRef>
          </c:cat>
          <c:val>
            <c:numRef>
              <c:f>'2do trimestre'!#REF!</c:f>
              <c:numCache>
                <c:formatCode>General</c:formatCode>
                <c:ptCount val="1"/>
                <c:pt idx="0">
                  <c:v>1</c:v>
                </c:pt>
              </c:numCache>
              <c:extLst xmlns:c16r2="http://schemas.microsoft.com/office/drawing/2015/06/chart"/>
            </c:numRef>
          </c:val>
          <c:smooth val="0"/>
          <c:extLst xmlns:c16r2="http://schemas.microsoft.com/office/drawing/2015/06/chart">
            <c:ext xmlns:c16="http://schemas.microsoft.com/office/drawing/2014/chart" uri="{C3380CC4-5D6E-409C-BE32-E72D297353CC}">
              <c16:uniqueId val="{00000008-4313-4F69-890D-4CA2F446EA0E}"/>
            </c:ext>
          </c:extLst>
        </c:ser>
        <c:dLbls>
          <c:showLegendKey val="0"/>
          <c:showVal val="0"/>
          <c:showCatName val="0"/>
          <c:showSerName val="0"/>
          <c:showPercent val="0"/>
          <c:showBubbleSize val="0"/>
        </c:dLbls>
        <c:smooth val="0"/>
        <c:axId val="438314704"/>
        <c:axId val="438307088"/>
      </c:lineChart>
      <c:catAx>
        <c:axId val="438314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438307088"/>
        <c:crosses val="autoZero"/>
        <c:auto val="1"/>
        <c:lblAlgn val="ctr"/>
        <c:lblOffset val="100"/>
        <c:noMultiLvlLbl val="0"/>
      </c:catAx>
      <c:valAx>
        <c:axId val="438307088"/>
        <c:scaling>
          <c:orientation val="minMax"/>
        </c:scaling>
        <c:delete val="1"/>
        <c:axPos val="l"/>
        <c:majorGridlines>
          <c:spPr>
            <a:ln w="9525" cap="flat" cmpd="sng" algn="ctr">
              <a:solidFill>
                <a:schemeClr val="bg1"/>
              </a:solidFill>
              <a:round/>
            </a:ln>
            <a:effectLst/>
          </c:spPr>
        </c:majorGridlines>
        <c:numFmt formatCode="_-* #,##0_-;\-* #,##0_-;_-* &quot;-&quot;??_-;_-@_-" sourceLinked="1"/>
        <c:majorTickMark val="out"/>
        <c:minorTickMark val="none"/>
        <c:tickLblPos val="nextTo"/>
        <c:crossAx val="438314704"/>
        <c:crosses val="autoZero"/>
        <c:crossBetween val="between"/>
        <c:majorUnit val="100"/>
      </c:valAx>
      <c:spPr>
        <a:noFill/>
        <a:ln>
          <a:noFill/>
        </a:ln>
        <a:effectLst/>
      </c:spPr>
    </c:plotArea>
    <c:legend>
      <c:legendPos val="b"/>
      <c:layout>
        <c:manualLayout>
          <c:xMode val="edge"/>
          <c:yMode val="edge"/>
          <c:x val="3.7022592966039297E-2"/>
          <c:y val="0.81026018917446629"/>
          <c:w val="0.89999983806647044"/>
          <c:h val="0.12936245233496757"/>
        </c:manualLayout>
      </c:layout>
      <c:overlay val="0"/>
      <c:spPr>
        <a:noFill/>
        <a:ln>
          <a:noFill/>
        </a:ln>
        <a:effectLst/>
      </c:spPr>
      <c:txPr>
        <a:bodyPr rot="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Formación Continua- Apertura</a:t>
            </a:r>
            <a:r>
              <a:rPr lang="en-US" sz="1000" b="1" baseline="0">
                <a:solidFill>
                  <a:sysClr val="windowText" lastClr="000000"/>
                </a:solidFill>
              </a:rPr>
              <a:t> Programas</a:t>
            </a:r>
          </a:p>
          <a:p>
            <a:pPr>
              <a:defRPr sz="1000" b="1">
                <a:solidFill>
                  <a:sysClr val="windowText" lastClr="000000"/>
                </a:solidFill>
              </a:defRPr>
            </a:pPr>
            <a:r>
              <a:rPr lang="en-US" sz="1000" b="1">
                <a:solidFill>
                  <a:sysClr val="windowText" lastClr="000000"/>
                </a:solidFill>
              </a:rPr>
              <a:t>% Becas otorgadas</a:t>
            </a:r>
            <a:r>
              <a:rPr lang="en-US" sz="1000" b="1" baseline="0">
                <a:solidFill>
                  <a:sysClr val="windowText" lastClr="000000"/>
                </a:solidFill>
              </a:rPr>
              <a:t> por modalidad</a:t>
            </a:r>
          </a:p>
          <a:p>
            <a:pPr>
              <a:defRPr sz="1000" b="1">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15846659167604049"/>
          <c:y val="1.843317972350230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4077882644061455"/>
          <c:y val="0.32406142145617622"/>
          <c:w val="0.73687481139758315"/>
          <c:h val="0.43227726455452914"/>
        </c:manualLayout>
      </c:layout>
      <c:barChart>
        <c:barDir val="col"/>
        <c:grouping val="clustered"/>
        <c:varyColors val="0"/>
        <c:ser>
          <c:idx val="1"/>
          <c:order val="1"/>
          <c:tx>
            <c:strRef>
              <c:f>'2do trimestre'!$D$48</c:f>
              <c:strCache>
                <c:ptCount val="1"/>
                <c:pt idx="0">
                  <c:v>% </c:v>
                </c:pt>
              </c:strCache>
            </c:strRef>
          </c:tx>
          <c:spPr>
            <a:solidFill>
              <a:schemeClr val="accent2"/>
            </a:solidFill>
            <a:ln w="19050">
              <a:solidFill>
                <a:schemeClr val="lt1"/>
              </a:solidFill>
            </a:ln>
            <a:effectLst/>
          </c:spPr>
          <c:invertIfNegative val="0"/>
          <c:dPt>
            <c:idx val="0"/>
            <c:invertIfNegative val="0"/>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9-075F-4D71-8382-CBBD7C461F97}"/>
              </c:ext>
            </c:extLst>
          </c:dPt>
          <c:dPt>
            <c:idx val="1"/>
            <c:invertIfNegative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3-5B88-499D-AA34-E8364531FA1C}"/>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trimestre'!$B$49:$B$50</c:f>
              <c:strCache>
                <c:ptCount val="2"/>
                <c:pt idx="0">
                  <c:v>Diplomados</c:v>
                </c:pt>
                <c:pt idx="1">
                  <c:v>Talleres, congresos, cursos y seminarios</c:v>
                </c:pt>
              </c:strCache>
            </c:strRef>
          </c:cat>
          <c:val>
            <c:numRef>
              <c:f>'2do trimestre'!$D$49:$D$50</c:f>
              <c:numCache>
                <c:formatCode>0.0%</c:formatCode>
                <c:ptCount val="2"/>
                <c:pt idx="0">
                  <c:v>0.92183455844290296</c:v>
                </c:pt>
                <c:pt idx="1">
                  <c:v>7.816544155709701E-2</c:v>
                </c:pt>
              </c:numCache>
            </c:numRef>
          </c:val>
          <c:extLst xmlns:c16r2="http://schemas.microsoft.com/office/drawing/2015/06/chart">
            <c:ext xmlns:c16="http://schemas.microsoft.com/office/drawing/2014/chart" uri="{C3380CC4-5D6E-409C-BE32-E72D297353CC}">
              <c16:uniqueId val="{00000008-075F-4D71-8382-CBBD7C461F97}"/>
            </c:ext>
          </c:extLst>
        </c:ser>
        <c:dLbls>
          <c:showLegendKey val="0"/>
          <c:showVal val="0"/>
          <c:showCatName val="0"/>
          <c:showSerName val="0"/>
          <c:showPercent val="0"/>
          <c:showBubbleSize val="0"/>
        </c:dLbls>
        <c:gapWidth val="100"/>
        <c:axId val="438315248"/>
        <c:axId val="438315792"/>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'2do trimestre'!$C$48</c15:sqref>
                        </c15:formulaRef>
                      </c:ext>
                    </c:extLst>
                    <c:strCache>
                      <c:ptCount val="1"/>
                      <c:pt idx="0">
                        <c:v>Becas otorgadas</c:v>
                      </c:pt>
                    </c:strCache>
                  </c:strRef>
                </c:tx>
                <c:spPr>
                  <a:solidFill>
                    <a:schemeClr val="accent1"/>
                  </a:solidFill>
                  <a:ln w="19050">
                    <a:solidFill>
                      <a:schemeClr val="lt1"/>
                    </a:solidFill>
                  </a:ln>
                  <a:effectLst/>
                </c:spPr>
                <c:invertIfNegative val="0"/>
                <c:dPt>
                  <c:idx val="0"/>
                  <c:invertIfNegative val="0"/>
                  <c:bubble3D val="0"/>
                  <c:explosion val="21"/>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1-075F-4D71-8382-CBBD7C461F97}"/>
                    </c:ext>
                  </c:extLst>
                </c:dPt>
                <c:dPt>
                  <c:idx val="1"/>
                  <c:invertIfNegative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5-075F-4D71-8382-CBBD7C461F97}"/>
                    </c:ext>
                  </c:extLst>
                </c:dPt>
                <c:dLbls>
                  <c:dLbl>
                    <c:idx val="0"/>
                    <c:layout>
                      <c:manualLayout>
                        <c:x val="0"/>
                        <c:y val="2.4691358024691357E-2"/>
                      </c:manualLayout>
                    </c:layout>
                    <c:tx>
                      <c:rich>
                        <a:bodyPr/>
                        <a:lstStyle/>
                        <a:p>
                          <a:fld id="{BC0A5E00-A869-4050-B41C-B9E05A363B24}" type="VALUE">
                            <a:rPr lang="en-US"/>
                            <a:pPr/>
                            <a:t>[VALOR]</a:t>
                          </a:fld>
                          <a:endParaRPr lang="es-DO"/>
                        </a:p>
                      </c:rich>
                    </c:tx>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75F-4D71-8382-CBBD7C461F97}"/>
                      </c:ext>
                      <c:ext uri="{CE6537A1-D6FC-4f65-9D91-7224C49458BB}">
                        <c15:dlblFieldTable/>
                        <c15:showDataLabelsRange val="0"/>
                      </c:ext>
                    </c:extLst>
                  </c:dLbl>
                  <c:dLbl>
                    <c:idx val="1"/>
                    <c:layout>
                      <c:manualLayout>
                        <c:x val="-1.7727527463018257E-4"/>
                        <c:y val="7.4224360843783324E-2"/>
                      </c:manualLayout>
                    </c:layout>
                    <c:tx>
                      <c:rich>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fld id="{DAE9D3F9-FDE4-4B5F-856F-C43ABD9F0075}" type="VALUE">
                            <a:rPr lang="en-US">
                              <a:solidFill>
                                <a:sysClr val="windowText" lastClr="000000"/>
                              </a:solidFill>
                            </a:rPr>
                            <a:pPr>
                              <a:defRPr b="1">
                                <a:solidFill>
                                  <a:sysClr val="windowText" lastClr="000000"/>
                                </a:solidFill>
                              </a:defRPr>
                            </a:pPr>
                            <a:t>[VALOR]</a:t>
                          </a:fld>
                          <a:endParaRPr lang="es-DO"/>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75F-4D71-8382-CBBD7C461F97}"/>
                      </c:ext>
                      <c:ext uri="{CE6537A1-D6FC-4f65-9D91-7224C49458BB}">
                        <c15:layout>
                          <c:manualLayout>
                            <c:w val="0.134247619047619"/>
                            <c:h val="0.15351790703581408"/>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'2do trimestre'!$B$49:$B$50</c15:sqref>
                        </c15:formulaRef>
                      </c:ext>
                    </c:extLst>
                    <c:strCache>
                      <c:ptCount val="2"/>
                      <c:pt idx="0">
                        <c:v>Diplomados</c:v>
                      </c:pt>
                      <c:pt idx="1">
                        <c:v>Talleres, congresos, cursos y seminarios</c:v>
                      </c:pt>
                    </c:strCache>
                  </c:strRef>
                </c:cat>
                <c:val>
                  <c:numRef>
                    <c:extLst xmlns:c16r2="http://schemas.microsoft.com/office/drawing/2015/06/chart">
                      <c:ext uri="{02D57815-91ED-43cb-92C2-25804820EDAC}">
                        <c15:formulaRef>
                          <c15:sqref>'2do trimestre'!$C$49:$C$50</c15:sqref>
                        </c15:formulaRef>
                      </c:ext>
                    </c:extLst>
                    <c:numCache>
                      <c:formatCode>_-* #,##0_-;\-* #,##0_-;_-* "-"??_-;_-@_-</c:formatCode>
                      <c:ptCount val="2"/>
                      <c:pt idx="0">
                        <c:v>26712</c:v>
                      </c:pt>
                      <c:pt idx="1">
                        <c:v>2265</c:v>
                      </c:pt>
                    </c:numCache>
                  </c:numRef>
                </c:val>
                <c:extLst xmlns:c16r2="http://schemas.microsoft.com/office/drawing/2015/06/chart">
                  <c:ext xmlns:c16="http://schemas.microsoft.com/office/drawing/2014/chart" uri="{C3380CC4-5D6E-409C-BE32-E72D297353CC}">
                    <c16:uniqueId val="{00000006-075F-4D71-8382-CBBD7C461F97}"/>
                  </c:ext>
                </c:extLst>
              </c15:ser>
            </c15:filteredBarSeries>
          </c:ext>
        </c:extLst>
      </c:barChart>
      <c:catAx>
        <c:axId val="4383152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438315792"/>
        <c:crosses val="autoZero"/>
        <c:auto val="1"/>
        <c:lblAlgn val="ctr"/>
        <c:lblOffset val="100"/>
        <c:noMultiLvlLbl val="0"/>
      </c:catAx>
      <c:valAx>
        <c:axId val="43831579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5248"/>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solidFill>
                <a:latin typeface="+mn-lt"/>
                <a:ea typeface="+mn-ea"/>
                <a:cs typeface="+mn-cs"/>
              </a:defRPr>
            </a:pPr>
            <a:r>
              <a:rPr lang="en-US" sz="900" b="1" i="0" baseline="0">
                <a:solidFill>
                  <a:schemeClr val="tx1"/>
                </a:solidFill>
                <a:effectLst/>
              </a:rPr>
              <a:t>Programas de Formación y Desarrollo Profesional  </a:t>
            </a:r>
          </a:p>
          <a:p>
            <a:pPr>
              <a:defRPr sz="900" b="1">
                <a:solidFill>
                  <a:schemeClr val="tx1"/>
                </a:solidFill>
              </a:defRPr>
            </a:pPr>
            <a:r>
              <a:rPr lang="en-US" sz="900" b="1" i="0" baseline="0">
                <a:solidFill>
                  <a:schemeClr val="tx1"/>
                </a:solidFill>
                <a:effectLst/>
              </a:rPr>
              <a:t>Total Becas otorgadas por Tipo de Programa</a:t>
            </a:r>
            <a:endParaRPr lang="es-DO" sz="900" b="1">
              <a:solidFill>
                <a:schemeClr val="tx1"/>
              </a:solidFill>
              <a:effectLst/>
            </a:endParaRPr>
          </a:p>
          <a:p>
            <a:pPr>
              <a:defRPr sz="900" b="1">
                <a:solidFill>
                  <a:schemeClr val="tx1"/>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solidFill>
              <a:latin typeface="+mn-lt"/>
              <a:ea typeface="+mn-ea"/>
              <a:cs typeface="+mn-cs"/>
            </a:defRPr>
          </a:pPr>
          <a:endParaRPr lang="es-DO"/>
        </a:p>
      </c:txPr>
    </c:title>
    <c:autoTitleDeleted val="0"/>
    <c:view3D>
      <c:rotX val="15"/>
      <c:rotY val="2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1.9814381310444305E-2"/>
          <c:y val="0.26449574899836281"/>
          <c:w val="0.92897756023740274"/>
          <c:h val="0.5292208421112985"/>
        </c:manualLayout>
      </c:layout>
      <c:bar3DChart>
        <c:barDir val="col"/>
        <c:grouping val="clustered"/>
        <c:varyColors val="0"/>
        <c:ser>
          <c:idx val="1"/>
          <c:order val="0"/>
          <c:tx>
            <c:strRef>
              <c:f>'2do trimestre'!$D$155</c:f>
              <c:strCache>
                <c:ptCount val="1"/>
                <c:pt idx="0">
                  <c:v>Becas otorgadas</c:v>
                </c:pt>
              </c:strCache>
            </c:strRef>
          </c:tx>
          <c:spPr>
            <a:solidFill>
              <a:schemeClr val="accent2"/>
            </a:solidFill>
            <a:ln>
              <a:noFill/>
            </a:ln>
            <a:effectLst/>
            <a:sp3d/>
          </c:spPr>
          <c:invertIfNegative val="0"/>
          <c:dPt>
            <c:idx val="0"/>
            <c:invertIfNegative val="0"/>
            <c:bubble3D val="0"/>
            <c:spPr>
              <a:solidFill>
                <a:srgbClr val="FF0000"/>
              </a:solidFill>
              <a:ln>
                <a:noFill/>
              </a:ln>
              <a:effectLst/>
              <a:sp3d/>
            </c:spPr>
            <c:extLst xmlns:c16r2="http://schemas.microsoft.com/office/drawing/2015/06/chart">
              <c:ext xmlns:c16="http://schemas.microsoft.com/office/drawing/2014/chart" uri="{C3380CC4-5D6E-409C-BE32-E72D297353CC}">
                <c16:uniqueId val="{00000001-691E-411C-AEED-112451FF12B3}"/>
              </c:ext>
            </c:extLst>
          </c:dPt>
          <c:dPt>
            <c:idx val="1"/>
            <c:invertIfNegative val="0"/>
            <c:bubble3D val="0"/>
            <c:spPr>
              <a:solidFill>
                <a:srgbClr val="FFC000"/>
              </a:solidFill>
              <a:ln>
                <a:noFill/>
              </a:ln>
              <a:effectLst/>
              <a:sp3d/>
            </c:spPr>
            <c:extLst xmlns:c16r2="http://schemas.microsoft.com/office/drawing/2015/06/chart">
              <c:ext xmlns:c16="http://schemas.microsoft.com/office/drawing/2014/chart" uri="{C3380CC4-5D6E-409C-BE32-E72D297353CC}">
                <c16:uniqueId val="{00000003-691E-411C-AEED-112451FF12B3}"/>
              </c:ext>
            </c:extLst>
          </c:dPt>
          <c:dPt>
            <c:idx val="2"/>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5-691E-411C-AEED-112451FF12B3}"/>
              </c:ext>
            </c:extLst>
          </c:dPt>
          <c:dPt>
            <c:idx val="3"/>
            <c:invertIfNegative val="0"/>
            <c:bubble3D val="0"/>
            <c:spPr>
              <a:solidFill>
                <a:schemeClr val="accent1"/>
              </a:solidFill>
              <a:ln>
                <a:noFill/>
              </a:ln>
              <a:effectLst/>
              <a:sp3d/>
            </c:spPr>
            <c:extLst xmlns:c16r2="http://schemas.microsoft.com/office/drawing/2015/06/chart">
              <c:ext xmlns:c16="http://schemas.microsoft.com/office/drawing/2014/chart" uri="{C3380CC4-5D6E-409C-BE32-E72D297353CC}">
                <c16:uniqueId val="{00000007-691E-411C-AEED-112451FF12B3}"/>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trimestre'!$B$156:$B$159</c:f>
              <c:strCache>
                <c:ptCount val="4"/>
                <c:pt idx="0">
                  <c:v>Formación Inicial</c:v>
                </c:pt>
                <c:pt idx="1">
                  <c:v>Formación Continua</c:v>
                </c:pt>
                <c:pt idx="2">
                  <c:v>Posgrado</c:v>
                </c:pt>
                <c:pt idx="3">
                  <c:v>Total </c:v>
                </c:pt>
              </c:strCache>
            </c:strRef>
          </c:cat>
          <c:val>
            <c:numRef>
              <c:f>'2do trimestre'!$D$156:$D$159</c:f>
              <c:numCache>
                <c:formatCode>#,##0</c:formatCode>
                <c:ptCount val="4"/>
                <c:pt idx="0" formatCode="General">
                  <c:v>115</c:v>
                </c:pt>
                <c:pt idx="1">
                  <c:v>28977</c:v>
                </c:pt>
                <c:pt idx="2">
                  <c:v>2121</c:v>
                </c:pt>
                <c:pt idx="3" formatCode="_-* #,##0_-;\-* #,##0_-;_-* &quot;-&quot;??_-;_-@_-">
                  <c:v>31213</c:v>
                </c:pt>
              </c:numCache>
            </c:numRef>
          </c:val>
          <c:extLst xmlns:c16r2="http://schemas.microsoft.com/office/drawing/2015/06/chart">
            <c:ext xmlns:c16="http://schemas.microsoft.com/office/drawing/2014/chart" uri="{C3380CC4-5D6E-409C-BE32-E72D297353CC}">
              <c16:uniqueId val="{00000006-F59F-4599-A933-DCA97B610A8F}"/>
            </c:ext>
          </c:extLst>
        </c:ser>
        <c:dLbls>
          <c:showLegendKey val="0"/>
          <c:showVal val="0"/>
          <c:showCatName val="0"/>
          <c:showSerName val="0"/>
          <c:showPercent val="0"/>
          <c:showBubbleSize val="0"/>
        </c:dLbls>
        <c:gapWidth val="182"/>
        <c:shape val="box"/>
        <c:axId val="438319600"/>
        <c:axId val="438331568"/>
        <c:axId val="0"/>
      </c:bar3DChart>
      <c:catAx>
        <c:axId val="438319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DO"/>
          </a:p>
        </c:txPr>
        <c:crossAx val="438331568"/>
        <c:crosses val="autoZero"/>
        <c:auto val="1"/>
        <c:lblAlgn val="ctr"/>
        <c:lblOffset val="100"/>
        <c:noMultiLvlLbl val="0"/>
      </c:catAx>
      <c:valAx>
        <c:axId val="438331568"/>
        <c:scaling>
          <c:orientation val="minMax"/>
        </c:scaling>
        <c:delete val="1"/>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43831960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6350" cap="flat" cmpd="dbl" algn="ctr">
      <a:solidFill>
        <a:srgbClr val="0070C0"/>
      </a:solidFill>
      <a:round/>
    </a:ln>
    <a:effectLst/>
    <a:scene3d>
      <a:camera prst="orthographicFront"/>
      <a:lightRig rig="threePt" dir="t"/>
    </a:scene3d>
    <a:sp3d>
      <a:bevelT w="12700"/>
      <a:bevelB w="12700"/>
    </a:sp3d>
  </c:spPr>
  <c:txPr>
    <a:bodyPr/>
    <a:lstStyle/>
    <a:p>
      <a:pPr>
        <a:defRPr/>
      </a:pPr>
      <a:endParaRPr lang="es-DO"/>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becas otrogadas en Diplomados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2"/>
          <c:order val="1"/>
          <c:tx>
            <c:strRef>
              <c:f>'2do trimestre'!$B$41</c:f>
              <c:strCache>
                <c:ptCount val="1"/>
                <c:pt idx="0">
                  <c:v>Total</c:v>
                </c:pt>
              </c:strCache>
            </c:strRef>
          </c:tx>
          <c:spPr>
            <a:solidFill>
              <a:srgbClr val="FFC000"/>
            </a:solidFill>
            <a:ln>
              <a:noFill/>
            </a:ln>
            <a:effectLst/>
            <a:sp3d/>
          </c:spPr>
          <c:invertIfNegative val="0"/>
          <c:dPt>
            <c:idx val="0"/>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4-9242-49EC-8E7F-51C0495E4461}"/>
              </c:ext>
            </c:extLst>
          </c:dPt>
          <c:dPt>
            <c:idx val="2"/>
            <c:invertIfNegative val="0"/>
            <c:bubble3D val="0"/>
            <c:spPr>
              <a:solidFill>
                <a:srgbClr val="00B0F0"/>
              </a:solidFill>
              <a:ln>
                <a:noFill/>
              </a:ln>
              <a:effectLst/>
              <a:sp3d/>
            </c:spPr>
            <c:extLst xmlns:c16r2="http://schemas.microsoft.com/office/drawing/2015/06/chart">
              <c:ext xmlns:c16="http://schemas.microsoft.com/office/drawing/2014/chart" uri="{C3380CC4-5D6E-409C-BE32-E72D297353CC}">
                <c16:uniqueId val="{00000005-9242-49EC-8E7F-51C0495E446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trimestre'!$C$39:$E$39</c:f>
              <c:strCache>
                <c:ptCount val="3"/>
                <c:pt idx="0">
                  <c:v>Becas otorgadas</c:v>
                </c:pt>
                <c:pt idx="1">
                  <c:v>Meta</c:v>
                </c:pt>
                <c:pt idx="2">
                  <c:v>% </c:v>
                </c:pt>
              </c:strCache>
            </c:strRef>
          </c:cat>
          <c:val>
            <c:numRef>
              <c:f>'2do trimestre'!$C$41:$E$41</c:f>
              <c:numCache>
                <c:formatCode>_-* #,##0_-;\-* #,##0_-;_-* "-"??_-;_-@_-</c:formatCode>
                <c:ptCount val="3"/>
                <c:pt idx="0">
                  <c:v>28977</c:v>
                </c:pt>
                <c:pt idx="1">
                  <c:v>27043</c:v>
                </c:pt>
                <c:pt idx="2" formatCode="0.0%">
                  <c:v>1</c:v>
                </c:pt>
              </c:numCache>
            </c:numRef>
          </c:val>
          <c:extLst xmlns:c16r2="http://schemas.microsoft.com/office/drawing/2015/06/chart">
            <c:ext xmlns:c16="http://schemas.microsoft.com/office/drawing/2014/chart" uri="{C3380CC4-5D6E-409C-BE32-E72D297353CC}">
              <c16:uniqueId val="{00000002-9242-49EC-8E7F-51C0495E4461}"/>
            </c:ext>
          </c:extLst>
        </c:ser>
        <c:dLbls>
          <c:showLegendKey val="0"/>
          <c:showVal val="0"/>
          <c:showCatName val="0"/>
          <c:showSerName val="0"/>
          <c:showPercent val="0"/>
          <c:showBubbleSize val="0"/>
        </c:dLbls>
        <c:gapWidth val="150"/>
        <c:shape val="box"/>
        <c:axId val="438320688"/>
        <c:axId val="438321776"/>
        <c:axId val="0"/>
        <c:extLst xmlns:c16r2="http://schemas.microsoft.com/office/drawing/2015/06/chart">
          <c:ext xmlns:c15="http://schemas.microsoft.com/office/drawing/2012/chart" uri="{02D57815-91ED-43cb-92C2-25804820EDAC}">
            <c15:filteredBarSeries>
              <c15:ser>
                <c:idx val="0"/>
                <c:order val="0"/>
                <c:tx>
                  <c:strRef>
                    <c:extLst xmlns:c16r2="http://schemas.microsoft.com/office/drawing/2015/06/chart">
                      <c:ext uri="{02D57815-91ED-43cb-92C2-25804820EDAC}">
                        <c15:formulaRef>
                          <c15:sqref>'2do trimestre'!$B$40</c15:sqref>
                        </c15:formulaRef>
                      </c:ext>
                    </c:extLst>
                    <c:strCache>
                      <c:ptCount val="1"/>
                      <c:pt idx="0">
                        <c:v>Diplomados y Talleres, congresos, cursos y seminarios</c:v>
                      </c:pt>
                    </c:strCache>
                  </c:strRef>
                </c:tx>
                <c:spPr>
                  <a:solidFill>
                    <a:schemeClr val="accent1"/>
                  </a:solidFill>
                  <a:ln>
                    <a:noFill/>
                  </a:ln>
                  <a:effectLst/>
                  <a:sp3d/>
                </c:spPr>
                <c:invertIfNegative val="0"/>
                <c:cat>
                  <c:strRef>
                    <c:extLst xmlns:c16r2="http://schemas.microsoft.com/office/drawing/2015/06/chart">
                      <c:ext uri="{02D57815-91ED-43cb-92C2-25804820EDAC}">
                        <c15:formulaRef>
                          <c15:sqref>'2do trimestre'!$C$39:$E$39</c15:sqref>
                        </c15:formulaRef>
                      </c:ext>
                    </c:extLst>
                    <c:strCache>
                      <c:ptCount val="3"/>
                      <c:pt idx="0">
                        <c:v>Becas otorgadas</c:v>
                      </c:pt>
                      <c:pt idx="1">
                        <c:v>Meta</c:v>
                      </c:pt>
                      <c:pt idx="2">
                        <c:v>% </c:v>
                      </c:pt>
                    </c:strCache>
                  </c:strRef>
                </c:cat>
                <c:val>
                  <c:numRef>
                    <c:extLst xmlns:c16r2="http://schemas.microsoft.com/office/drawing/2015/06/chart">
                      <c:ext uri="{02D57815-91ED-43cb-92C2-25804820EDAC}">
                        <c15:formulaRef>
                          <c15:sqref>'2do trimestre'!$C$40:$E$40</c15:sqref>
                        </c15:formulaRef>
                      </c:ext>
                    </c:extLst>
                    <c:numCache>
                      <c:formatCode>_-* #,##0_-;\-* #,##0_-;_-* "-"??_-;_-@_-</c:formatCode>
                      <c:ptCount val="3"/>
                      <c:pt idx="0">
                        <c:v>28977</c:v>
                      </c:pt>
                      <c:pt idx="1">
                        <c:v>27043</c:v>
                      </c:pt>
                      <c:pt idx="2" formatCode="0.0%">
                        <c:v>1</c:v>
                      </c:pt>
                    </c:numCache>
                  </c:numRef>
                </c:val>
                <c:extLst xmlns:c16r2="http://schemas.microsoft.com/office/drawing/2015/06/chart">
                  <c:ext xmlns:c16="http://schemas.microsoft.com/office/drawing/2014/chart" uri="{C3380CC4-5D6E-409C-BE32-E72D297353CC}">
                    <c16:uniqueId val="{00000000-9242-49EC-8E7F-51C0495E4461}"/>
                  </c:ext>
                </c:extLst>
              </c15:ser>
            </c15:filteredBarSeries>
          </c:ext>
        </c:extLst>
      </c:bar3DChart>
      <c:catAx>
        <c:axId val="438320688"/>
        <c:scaling>
          <c:orientation val="minMax"/>
        </c:scaling>
        <c:delete val="1"/>
        <c:axPos val="b"/>
        <c:numFmt formatCode="General" sourceLinked="1"/>
        <c:majorTickMark val="none"/>
        <c:minorTickMark val="none"/>
        <c:tickLblPos val="nextTo"/>
        <c:crossAx val="438321776"/>
        <c:crosses val="autoZero"/>
        <c:auto val="1"/>
        <c:lblAlgn val="ctr"/>
        <c:lblOffset val="100"/>
        <c:noMultiLvlLbl val="0"/>
      </c:catAx>
      <c:valAx>
        <c:axId val="43832177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206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Departamemto de 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tx>
            <c:strRef>
              <c:f>'2do trimestre'!$C$14</c:f>
              <c:strCache>
                <c:ptCount val="1"/>
                <c:pt idx="0">
                  <c:v>Becas otorgadas</c:v>
                </c:pt>
              </c:strCache>
            </c:strRef>
          </c:tx>
          <c:spPr>
            <a:solidFill>
              <a:schemeClr val="accent1"/>
            </a:solidFill>
            <a:ln>
              <a:noFill/>
            </a:ln>
            <a:effectLst/>
            <a:sp3d/>
          </c:spPr>
          <c:invertIfNegative val="0"/>
          <c:dLbls>
            <c:dLbl>
              <c:idx val="0"/>
              <c:layout>
                <c:manualLayout>
                  <c:x val="2.1917808219178082E-2"/>
                  <c:y val="-4.8484848484848596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8684-475B-9413-0EF6E5D4E0C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'2do trimestre'!$B$15:$B$16</c15:sqref>
                  </c15:fullRef>
                </c:ext>
              </c:extLst>
              <c:f>'2do trimestre'!$B$16</c:f>
              <c:strCache>
                <c:ptCount val="1"/>
                <c:pt idx="0">
                  <c:v>Total</c:v>
                </c:pt>
              </c:strCache>
            </c:strRef>
          </c:cat>
          <c:val>
            <c:numRef>
              <c:extLst>
                <c:ext xmlns:c15="http://schemas.microsoft.com/office/drawing/2012/chart" uri="{02D57815-91ED-43cb-92C2-25804820EDAC}">
                  <c15:fullRef>
                    <c15:sqref>'2do trimestre'!$C$15:$C$16</c15:sqref>
                  </c15:fullRef>
                </c:ext>
              </c:extLst>
              <c:f>'2do trimestre'!$C$16</c:f>
              <c:numCache>
                <c:formatCode>General</c:formatCode>
                <c:ptCount val="1"/>
                <c:pt idx="0">
                  <c:v>115</c:v>
                </c:pt>
              </c:numCache>
            </c:numRef>
          </c:val>
          <c:extLst xmlns:c16r2="http://schemas.microsoft.com/office/drawing/2015/06/chart">
            <c:ext xmlns:c16="http://schemas.microsoft.com/office/drawing/2014/chart" uri="{C3380CC4-5D6E-409C-BE32-E72D297353CC}">
              <c16:uniqueId val="{00000005-8684-475B-9413-0EF6E5D4E0C4}"/>
            </c:ext>
          </c:extLst>
        </c:ser>
        <c:ser>
          <c:idx val="1"/>
          <c:order val="1"/>
          <c:tx>
            <c:strRef>
              <c:f>'2do trimestre'!$D$14</c:f>
              <c:strCache>
                <c:ptCount val="1"/>
                <c:pt idx="0">
                  <c:v>META</c:v>
                </c:pt>
              </c:strCache>
            </c:strRef>
          </c:tx>
          <c:spPr>
            <a:solidFill>
              <a:schemeClr val="accent2"/>
            </a:solidFill>
            <a:ln>
              <a:noFill/>
            </a:ln>
            <a:effectLst/>
            <a:sp3d/>
          </c:spPr>
          <c:invertIfNegative val="0"/>
          <c:dLbls>
            <c:dLbl>
              <c:idx val="0"/>
              <c:layout>
                <c:manualLayout>
                  <c:x val="4.7488584474885909E-2"/>
                  <c:y val="-3.030303030303035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8684-475B-9413-0EF6E5D4E0C4}"/>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'2do trimestre'!$B$15:$B$16</c15:sqref>
                  </c15:fullRef>
                </c:ext>
              </c:extLst>
              <c:f>'2do trimestre'!$B$16</c:f>
              <c:strCache>
                <c:ptCount val="1"/>
                <c:pt idx="0">
                  <c:v>Total</c:v>
                </c:pt>
              </c:strCache>
            </c:strRef>
          </c:cat>
          <c:val>
            <c:numRef>
              <c:extLst>
                <c:ext xmlns:c15="http://schemas.microsoft.com/office/drawing/2012/chart" uri="{02D57815-91ED-43cb-92C2-25804820EDAC}">
                  <c15:fullRef>
                    <c15:sqref>'2do trimestre'!$D$15:$D$16</c15:sqref>
                  </c15:fullRef>
                </c:ext>
              </c:extLst>
              <c:f>'2do trimestre'!$D$16</c:f>
              <c:numCache>
                <c:formatCode>General</c:formatCode>
                <c:ptCount val="1"/>
                <c:pt idx="0">
                  <c:v>75</c:v>
                </c:pt>
              </c:numCache>
            </c:numRef>
          </c:val>
          <c:extLst xmlns:c16r2="http://schemas.microsoft.com/office/drawing/2015/06/chart">
            <c:ext xmlns:c16="http://schemas.microsoft.com/office/drawing/2014/chart" uri="{C3380CC4-5D6E-409C-BE32-E72D297353CC}">
              <c16:uniqueId val="{00000006-8684-475B-9413-0EF6E5D4E0C4}"/>
            </c:ext>
          </c:extLst>
        </c:ser>
        <c:dLbls>
          <c:showLegendKey val="0"/>
          <c:showVal val="0"/>
          <c:showCatName val="0"/>
          <c:showSerName val="0"/>
          <c:showPercent val="0"/>
          <c:showBubbleSize val="0"/>
        </c:dLbls>
        <c:gapWidth val="150"/>
        <c:shape val="box"/>
        <c:axId val="438317968"/>
        <c:axId val="438332112"/>
        <c:axId val="0"/>
        <c:extLst xmlns:c16r2="http://schemas.microsoft.com/office/drawing/2015/06/chart"/>
      </c:bar3DChart>
      <c:catAx>
        <c:axId val="438317968"/>
        <c:scaling>
          <c:orientation val="minMax"/>
        </c:scaling>
        <c:delete val="1"/>
        <c:axPos val="b"/>
        <c:numFmt formatCode="General" sourceLinked="1"/>
        <c:majorTickMark val="none"/>
        <c:minorTickMark val="none"/>
        <c:tickLblPos val="nextTo"/>
        <c:crossAx val="438332112"/>
        <c:crosses val="autoZero"/>
        <c:auto val="1"/>
        <c:lblAlgn val="ctr"/>
        <c:lblOffset val="100"/>
        <c:noMultiLvlLbl val="0"/>
      </c:catAx>
      <c:valAx>
        <c:axId val="4383321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7968"/>
        <c:crosses val="autoZero"/>
        <c:crossBetween val="between"/>
      </c:valAx>
      <c:spPr>
        <a:noFill/>
        <a:ln>
          <a:noFill/>
        </a:ln>
        <a:effectLst/>
      </c:spPr>
    </c:plotArea>
    <c:legend>
      <c:legendPos val="b"/>
      <c:layout>
        <c:manualLayout>
          <c:xMode val="edge"/>
          <c:yMode val="edge"/>
          <c:x val="0.1821697767231151"/>
          <c:y val="0.73409019327129577"/>
          <c:w val="0.63566015891849137"/>
          <c:h val="0.10227344309234074"/>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Departamemto de 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docentes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tx>
            <c:strRef>
              <c:f>'2do trimestre'!$B$120</c:f>
              <c:strCache>
                <c:ptCount val="1"/>
                <c:pt idx="0">
                  <c:v>Becas otorgadas</c:v>
                </c:pt>
              </c:strCache>
            </c:strRef>
          </c:tx>
          <c:spPr>
            <a:solidFill>
              <a:schemeClr val="accent1"/>
            </a:solidFill>
            <a:ln>
              <a:noFill/>
            </a:ln>
            <a:effectLst/>
            <a:sp3d/>
          </c:spPr>
          <c:invertIfNegative val="0"/>
          <c:dLbls>
            <c:dLbl>
              <c:idx val="0"/>
              <c:layout>
                <c:manualLayout>
                  <c:x val="2.6468155500413565E-2"/>
                  <c:y val="-5.095542537080882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B-305A-4C6F-BA77-6008117ABAE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trimestre'!$A$119</c:f>
              <c:strCache>
                <c:ptCount val="1"/>
                <c:pt idx="0">
                  <c:v>Total</c:v>
                </c:pt>
              </c:strCache>
            </c:strRef>
          </c:cat>
          <c:val>
            <c:numRef>
              <c:f>'2do trimestre'!$B$121</c:f>
              <c:numCache>
                <c:formatCode>_-* #,##0_-;\-* #,##0_-;_-* "-"??_-;_-@_-</c:formatCode>
                <c:ptCount val="1"/>
                <c:pt idx="0">
                  <c:v>2121</c:v>
                </c:pt>
              </c:numCache>
            </c:numRef>
          </c:val>
          <c:extLst xmlns:c16r2="http://schemas.microsoft.com/office/drawing/2015/06/chart">
            <c:ext xmlns:c16="http://schemas.microsoft.com/office/drawing/2014/chart" uri="{C3380CC4-5D6E-409C-BE32-E72D297353CC}">
              <c16:uniqueId val="{00000005-305A-4C6F-BA77-6008117ABAE1}"/>
            </c:ext>
          </c:extLst>
        </c:ser>
        <c:ser>
          <c:idx val="1"/>
          <c:order val="1"/>
          <c:tx>
            <c:strRef>
              <c:f>'2do trimestre'!$C$120</c:f>
              <c:strCache>
                <c:ptCount val="1"/>
                <c:pt idx="0">
                  <c:v>Meta</c:v>
                </c:pt>
              </c:strCache>
            </c:strRef>
          </c:tx>
          <c:spPr>
            <a:solidFill>
              <a:schemeClr val="accent2"/>
            </a:solidFill>
            <a:ln>
              <a:noFill/>
            </a:ln>
            <a:effectLst/>
            <a:sp3d/>
          </c:spPr>
          <c:invertIfNegative val="0"/>
          <c:dLbls>
            <c:dLbl>
              <c:idx val="0"/>
              <c:layout>
                <c:manualLayout>
                  <c:x val="4.6319272125723739E-2"/>
                  <c:y val="-5.095542537080882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305A-4C6F-BA77-6008117ABAE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trimestre'!$A$119</c:f>
              <c:strCache>
                <c:ptCount val="1"/>
                <c:pt idx="0">
                  <c:v>Total</c:v>
                </c:pt>
              </c:strCache>
            </c:strRef>
          </c:cat>
          <c:val>
            <c:numRef>
              <c:f>'2do trimestre'!$C$121</c:f>
              <c:numCache>
                <c:formatCode>_-* #,##0_-;\-* #,##0_-;_-* "-"??_-;_-@_-</c:formatCode>
                <c:ptCount val="1"/>
                <c:pt idx="0">
                  <c:v>2000</c:v>
                </c:pt>
              </c:numCache>
            </c:numRef>
          </c:val>
          <c:extLst xmlns:c16r2="http://schemas.microsoft.com/office/drawing/2015/06/chart">
            <c:ext xmlns:c16="http://schemas.microsoft.com/office/drawing/2014/chart" uri="{C3380CC4-5D6E-409C-BE32-E72D297353CC}">
              <c16:uniqueId val="{00000009-305A-4C6F-BA77-6008117ABAE1}"/>
            </c:ext>
          </c:extLst>
        </c:ser>
        <c:ser>
          <c:idx val="2"/>
          <c:order val="2"/>
          <c:tx>
            <c:strRef>
              <c:f>'2do trimestre'!$D$120</c:f>
              <c:strCache>
                <c:ptCount val="1"/>
                <c:pt idx="0">
                  <c:v>%</c:v>
                </c:pt>
              </c:strCache>
            </c:strRef>
          </c:tx>
          <c:spPr>
            <a:solidFill>
              <a:srgbClr val="00B050"/>
            </a:solidFill>
            <a:ln>
              <a:noFill/>
            </a:ln>
            <a:effectLst/>
            <a:sp3d/>
          </c:spPr>
          <c:invertIfNegative val="0"/>
          <c:dLbls>
            <c:dLbl>
              <c:idx val="0"/>
              <c:layout>
                <c:manualLayout>
                  <c:x val="4.9627791563275438E-2"/>
                  <c:y val="-3.963199751062909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D-305A-4C6F-BA77-6008117ABAE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'2do trimestre'!$A$119</c:f>
              <c:strCache>
                <c:ptCount val="1"/>
                <c:pt idx="0">
                  <c:v>Total</c:v>
                </c:pt>
              </c:strCache>
            </c:strRef>
          </c:cat>
          <c:val>
            <c:numRef>
              <c:f>'2do trimestre'!$D$121</c:f>
              <c:numCache>
                <c:formatCode>0.0%</c:formatCode>
                <c:ptCount val="1"/>
                <c:pt idx="0">
                  <c:v>1</c:v>
                </c:pt>
              </c:numCache>
            </c:numRef>
          </c:val>
          <c:extLst xmlns:c16r2="http://schemas.microsoft.com/office/drawing/2015/06/chart">
            <c:ext xmlns:c16="http://schemas.microsoft.com/office/drawing/2014/chart" uri="{C3380CC4-5D6E-409C-BE32-E72D297353CC}">
              <c16:uniqueId val="{0000000A-305A-4C6F-BA77-6008117ABAE1}"/>
            </c:ext>
          </c:extLst>
        </c:ser>
        <c:dLbls>
          <c:showLegendKey val="0"/>
          <c:showVal val="0"/>
          <c:showCatName val="0"/>
          <c:showSerName val="0"/>
          <c:showPercent val="0"/>
          <c:showBubbleSize val="0"/>
        </c:dLbls>
        <c:gapWidth val="150"/>
        <c:shape val="box"/>
        <c:axId val="438335376"/>
        <c:axId val="438306544"/>
        <c:axId val="0"/>
        <c:extLst xmlns:c16r2="http://schemas.microsoft.com/office/drawing/2015/06/chart"/>
      </c:bar3DChart>
      <c:catAx>
        <c:axId val="438335376"/>
        <c:scaling>
          <c:orientation val="minMax"/>
        </c:scaling>
        <c:delete val="1"/>
        <c:axPos val="b"/>
        <c:numFmt formatCode="General" sourceLinked="1"/>
        <c:majorTickMark val="none"/>
        <c:minorTickMark val="none"/>
        <c:tickLblPos val="nextTo"/>
        <c:crossAx val="438306544"/>
        <c:crosses val="autoZero"/>
        <c:auto val="1"/>
        <c:lblAlgn val="ctr"/>
        <c:lblOffset val="100"/>
        <c:noMultiLvlLbl val="0"/>
      </c:catAx>
      <c:valAx>
        <c:axId val="438306544"/>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353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Departamemto de Formación </a:t>
            </a:r>
            <a:r>
              <a:rPr lang="es-DO" sz="1000" b="1" i="0" baseline="0">
                <a:solidFill>
                  <a:sysClr val="windowText" lastClr="000000"/>
                </a:solidFill>
                <a:effectLst/>
              </a:rPr>
              <a:t>Inicial</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enero-marzo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tx>
            <c:strRef>
              <c:f>'2do trimestre'!$B$15</c:f>
              <c:strCache>
                <c:ptCount val="1"/>
                <c:pt idx="0">
                  <c:v>Licenciaturas</c:v>
                </c:pt>
              </c:strCache>
            </c:strRef>
          </c:tx>
          <c:spPr>
            <a:solidFill>
              <a:schemeClr val="accent1"/>
            </a:solidFill>
            <a:ln>
              <a:noFill/>
            </a:ln>
            <a:effectLst/>
            <a:sp3d/>
          </c:spPr>
          <c:invertIfNegative val="0"/>
          <c:dPt>
            <c:idx val="0"/>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8-452C-4977-B853-69BDE5D401CC}"/>
              </c:ext>
            </c:extLst>
          </c:dPt>
          <c:dPt>
            <c:idx val="1"/>
            <c:invertIfNegative val="0"/>
            <c:bubble3D val="0"/>
            <c:spPr>
              <a:solidFill>
                <a:srgbClr val="FFFF00"/>
              </a:solidFill>
              <a:ln>
                <a:noFill/>
              </a:ln>
              <a:effectLst/>
              <a:sp3d/>
            </c:spPr>
            <c:extLst xmlns:c16r2="http://schemas.microsoft.com/office/drawing/2015/06/chart">
              <c:ext xmlns:c16="http://schemas.microsoft.com/office/drawing/2014/chart" uri="{C3380CC4-5D6E-409C-BE32-E72D297353CC}">
                <c16:uniqueId val="{00000009-452C-4977-B853-69BDE5D401CC}"/>
              </c:ext>
            </c:extLst>
          </c:dPt>
          <c:dPt>
            <c:idx val="2"/>
            <c:invertIfNegative val="0"/>
            <c:bubble3D val="0"/>
            <c:spPr>
              <a:solidFill>
                <a:srgbClr val="00B0F0"/>
              </a:solidFill>
              <a:ln>
                <a:noFill/>
              </a:ln>
              <a:effectLst/>
              <a:sp3d/>
            </c:spPr>
            <c:extLst xmlns:c16r2="http://schemas.microsoft.com/office/drawing/2015/06/chart">
              <c:ext xmlns:c16="http://schemas.microsoft.com/office/drawing/2014/chart" uri="{C3380CC4-5D6E-409C-BE32-E72D297353CC}">
                <c16:uniqueId val="{0000000A-452C-4977-B853-69BDE5D401C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trimestre'!$C$14:$E$14</c:f>
              <c:strCache>
                <c:ptCount val="3"/>
                <c:pt idx="0">
                  <c:v>Becas otorgadas</c:v>
                </c:pt>
                <c:pt idx="1">
                  <c:v>META</c:v>
                </c:pt>
                <c:pt idx="2">
                  <c:v>% </c:v>
                </c:pt>
              </c:strCache>
            </c:strRef>
          </c:cat>
          <c:val>
            <c:numRef>
              <c:f>'2do trimestre'!$C$15:$E$15</c:f>
              <c:numCache>
                <c:formatCode>General</c:formatCode>
                <c:ptCount val="3"/>
                <c:pt idx="0">
                  <c:v>115</c:v>
                </c:pt>
                <c:pt idx="1">
                  <c:v>75</c:v>
                </c:pt>
                <c:pt idx="2" formatCode="0%">
                  <c:v>1</c:v>
                </c:pt>
              </c:numCache>
            </c:numRef>
          </c:val>
          <c:extLst xmlns:c16r2="http://schemas.microsoft.com/office/drawing/2015/06/chart" xmlns:c15="http://schemas.microsoft.com/office/drawing/2012/chart">
            <c:ext xmlns:c16="http://schemas.microsoft.com/office/drawing/2014/chart" uri="{C3380CC4-5D6E-409C-BE32-E72D297353CC}">
              <c16:uniqueId val="{00000005-452C-4977-B853-69BDE5D401CC}"/>
            </c:ext>
          </c:extLst>
        </c:ser>
        <c:dLbls>
          <c:showLegendKey val="0"/>
          <c:showVal val="0"/>
          <c:showCatName val="0"/>
          <c:showSerName val="0"/>
          <c:showPercent val="0"/>
          <c:showBubbleSize val="0"/>
        </c:dLbls>
        <c:gapWidth val="150"/>
        <c:shape val="box"/>
        <c:axId val="438335920"/>
        <c:axId val="438336464"/>
        <c:axId val="0"/>
        <c:extLst xmlns:c16r2="http://schemas.microsoft.com/office/drawing/2015/06/chart"/>
      </c:bar3DChart>
      <c:catAx>
        <c:axId val="438335920"/>
        <c:scaling>
          <c:orientation val="minMax"/>
        </c:scaling>
        <c:delete val="1"/>
        <c:axPos val="b"/>
        <c:numFmt formatCode="General" sourceLinked="1"/>
        <c:majorTickMark val="none"/>
        <c:minorTickMark val="none"/>
        <c:tickLblPos val="nextTo"/>
        <c:crossAx val="438336464"/>
        <c:crosses val="autoZero"/>
        <c:auto val="1"/>
        <c:lblAlgn val="ctr"/>
        <c:lblOffset val="100"/>
        <c:noMultiLvlLbl val="0"/>
      </c:catAx>
      <c:valAx>
        <c:axId val="43833646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3592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Posgrado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docentes becados vs Meta del año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968328090502333"/>
          <c:y val="0.32943640981357802"/>
          <c:w val="0.82425498970902022"/>
          <c:h val="0.38262897346377078"/>
        </c:manualLayout>
      </c:layout>
      <c:bar3DChart>
        <c:barDir val="col"/>
        <c:grouping val="clustered"/>
        <c:varyColors val="0"/>
        <c:ser>
          <c:idx val="0"/>
          <c:order val="0"/>
          <c:spPr>
            <a:solidFill>
              <a:schemeClr val="accent1"/>
            </a:solidFill>
            <a:ln>
              <a:noFill/>
            </a:ln>
            <a:effectLst/>
            <a:sp3d/>
          </c:spPr>
          <c:invertIfNegative val="0"/>
          <c:dPt>
            <c:idx val="0"/>
            <c:invertIfNegative val="0"/>
            <c:bubble3D val="0"/>
            <c:spPr>
              <a:solidFill>
                <a:srgbClr val="00B050"/>
              </a:solidFill>
              <a:ln>
                <a:noFill/>
              </a:ln>
              <a:effectLst/>
              <a:sp3d/>
            </c:spPr>
            <c:extLst xmlns:c16r2="http://schemas.microsoft.com/office/drawing/2015/06/chart">
              <c:ext xmlns:c16="http://schemas.microsoft.com/office/drawing/2014/chart" uri="{C3380CC4-5D6E-409C-BE32-E72D297353CC}">
                <c16:uniqueId val="{00000008-AA84-4828-8A37-F8C044A67872}"/>
              </c:ext>
            </c:extLst>
          </c:dPt>
          <c:dPt>
            <c:idx val="1"/>
            <c:invertIfNegative val="0"/>
            <c:bubble3D val="0"/>
            <c:spPr>
              <a:solidFill>
                <a:srgbClr val="FFC000"/>
              </a:solidFill>
              <a:ln>
                <a:noFill/>
              </a:ln>
              <a:effectLst/>
              <a:sp3d/>
            </c:spPr>
            <c:extLst xmlns:c16r2="http://schemas.microsoft.com/office/drawing/2015/06/chart">
              <c:ext xmlns:c16="http://schemas.microsoft.com/office/drawing/2014/chart" uri="{C3380CC4-5D6E-409C-BE32-E72D297353CC}">
                <c16:uniqueId val="{00000009-AA84-4828-8A37-F8C044A6787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trimestre'!$B$120:$D$120</c:f>
              <c:strCache>
                <c:ptCount val="3"/>
                <c:pt idx="0">
                  <c:v>Becas otorgadas</c:v>
                </c:pt>
                <c:pt idx="1">
                  <c:v>Meta</c:v>
                </c:pt>
                <c:pt idx="2">
                  <c:v>%</c:v>
                </c:pt>
              </c:strCache>
            </c:strRef>
          </c:cat>
          <c:val>
            <c:numRef>
              <c:f>'2do trimestre'!$B$121:$D$121</c:f>
              <c:numCache>
                <c:formatCode>_-* #,##0_-;\-* #,##0_-;_-* "-"??_-;_-@_-</c:formatCode>
                <c:ptCount val="3"/>
                <c:pt idx="0">
                  <c:v>2121</c:v>
                </c:pt>
                <c:pt idx="1">
                  <c:v>2000</c:v>
                </c:pt>
                <c:pt idx="2" formatCode="0.0%">
                  <c:v>1</c:v>
                </c:pt>
              </c:numCache>
            </c:numRef>
          </c:val>
          <c:extLst xmlns:c16r2="http://schemas.microsoft.com/office/drawing/2015/06/chart" xmlns:c15="http://schemas.microsoft.com/office/drawing/2012/chart">
            <c:ext xmlns:c16="http://schemas.microsoft.com/office/drawing/2014/chart" uri="{C3380CC4-5D6E-409C-BE32-E72D297353CC}">
              <c16:uniqueId val="{00000005-AA84-4828-8A37-F8C044A67872}"/>
            </c:ext>
          </c:extLst>
        </c:ser>
        <c:dLbls>
          <c:showLegendKey val="0"/>
          <c:showVal val="0"/>
          <c:showCatName val="0"/>
          <c:showSerName val="0"/>
          <c:showPercent val="0"/>
          <c:showBubbleSize val="0"/>
        </c:dLbls>
        <c:gapWidth val="150"/>
        <c:shape val="box"/>
        <c:axId val="438307632"/>
        <c:axId val="438308720"/>
        <c:axId val="0"/>
        <c:extLst xmlns:c16r2="http://schemas.microsoft.com/office/drawing/2015/06/chart"/>
      </c:bar3DChart>
      <c:catAx>
        <c:axId val="438307632"/>
        <c:scaling>
          <c:orientation val="minMax"/>
        </c:scaling>
        <c:delete val="1"/>
        <c:axPos val="b"/>
        <c:numFmt formatCode="General" sourceLinked="1"/>
        <c:majorTickMark val="none"/>
        <c:minorTickMark val="none"/>
        <c:tickLblPos val="nextTo"/>
        <c:crossAx val="438308720"/>
        <c:crosses val="autoZero"/>
        <c:auto val="1"/>
        <c:lblAlgn val="ctr"/>
        <c:lblOffset val="100"/>
        <c:noMultiLvlLbl val="0"/>
      </c:catAx>
      <c:valAx>
        <c:axId val="438308720"/>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0763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a:t>
            </a:r>
            <a:endParaRPr lang="es-DO" sz="1000">
              <a:effectLst/>
            </a:endParaRPr>
          </a:p>
          <a:p>
            <a:pPr>
              <a:defRPr sz="1000" b="1">
                <a:solidFill>
                  <a:sysClr val="windowText" lastClr="000000"/>
                </a:solidFill>
              </a:defRPr>
            </a:pPr>
            <a:r>
              <a:rPr lang="en-US" sz="1000" b="1" i="0" baseline="0">
                <a:solidFill>
                  <a:sysClr val="windowText" lastClr="000000"/>
                </a:solidFill>
                <a:effectLst/>
              </a:rPr>
              <a:t>Docentes Becados que concluyeron la formación, por Tipo de Programa</a:t>
            </a:r>
          </a:p>
          <a:p>
            <a:pPr>
              <a:defRPr sz="1000" b="1">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11727938787560818"/>
          <c:y val="0"/>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2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72980968088929"/>
          <c:y val="0.32544447559769019"/>
          <c:w val="0.85585589675650231"/>
          <c:h val="0.30850390216458601"/>
        </c:manualLayout>
      </c:layout>
      <c:bar3DChart>
        <c:barDir val="col"/>
        <c:grouping val="clustered"/>
        <c:varyColors val="0"/>
        <c:ser>
          <c:idx val="0"/>
          <c:order val="0"/>
          <c:spPr>
            <a:solidFill>
              <a:srgbClr val="00B0F0"/>
            </a:solidFill>
            <a:ln w="25400">
              <a:solidFill>
                <a:schemeClr val="lt1"/>
              </a:solidFill>
            </a:ln>
            <a:effectLst/>
            <a:sp3d contourW="25400">
              <a:contourClr>
                <a:schemeClr val="lt1"/>
              </a:contourClr>
            </a:sp3d>
          </c:spPr>
          <c:invertIfNegative val="0"/>
          <c:dPt>
            <c:idx val="0"/>
            <c:invertIfNegative val="0"/>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1782-4B73-9536-F35DA18F0955}"/>
              </c:ext>
            </c:extLst>
          </c:dPt>
          <c:dPt>
            <c:idx val="1"/>
            <c:invertIfNegative val="0"/>
            <c:bubble3D val="0"/>
            <c:explosion val="45"/>
            <c:spPr>
              <a:solidFill>
                <a:srgbClr val="00B0F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1782-4B73-9536-F35DA18F0955}"/>
              </c:ext>
            </c:extLst>
          </c:dPt>
          <c:dPt>
            <c:idx val="2"/>
            <c:invertIfNegative val="0"/>
            <c:bubble3D val="0"/>
            <c:spPr>
              <a:solidFill>
                <a:srgbClr val="FFC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2-1782-4B73-9536-F35DA18F0955}"/>
              </c:ext>
            </c:extLst>
          </c:dPt>
          <c:dLbls>
            <c:dLbl>
              <c:idx val="0"/>
              <c:layout>
                <c:manualLayout>
                  <c:x val="5.4039851304575068E-3"/>
                  <c:y val="1.490236025955072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782-4B73-9536-F35DA18F0955}"/>
                </c:ext>
                <c:ext xmlns:c15="http://schemas.microsoft.com/office/drawing/2012/chart" uri="{CE6537A1-D6FC-4f65-9D91-7224C49458BB}">
                  <c15:layout/>
                </c:ext>
              </c:extLst>
            </c:dLbl>
            <c:dLbl>
              <c:idx val="1"/>
              <c:layout>
                <c:manualLayout>
                  <c:x val="3.2432423229786914E-2"/>
                  <c:y val="-1.4678901910260668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782-4B73-9536-F35DA18F0955}"/>
                </c:ext>
                <c:ext xmlns:c15="http://schemas.microsoft.com/office/drawing/2012/chart" uri="{CE6537A1-D6FC-4f65-9D91-7224C49458BB}">
                  <c15:layout/>
                </c:ext>
              </c:extLst>
            </c:dLbl>
            <c:dLbl>
              <c:idx val="2"/>
              <c:layout>
                <c:manualLayout>
                  <c:x val="4.4784835132344436E-2"/>
                  <c:y val="-1.0225145845100304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782-4B73-9536-F35DA18F0955}"/>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'2do trimestre'!$B$167:$C$169</c15:sqref>
                  </c15:fullRef>
                  <c15:levelRef>
                    <c15:sqref>'2do trimestre'!$B$167:$B$169</c15:sqref>
                  </c15:levelRef>
                </c:ext>
              </c:extLst>
              <c:f>'2do trimestre'!$B$167:$B$169</c:f>
              <c:strCache>
                <c:ptCount val="3"/>
                <c:pt idx="0">
                  <c:v>Formación Inicial</c:v>
                </c:pt>
                <c:pt idx="1">
                  <c:v>Formación Continua</c:v>
                </c:pt>
                <c:pt idx="2">
                  <c:v>Posgrado</c:v>
                </c:pt>
              </c:strCache>
            </c:strRef>
          </c:cat>
          <c:val>
            <c:numRef>
              <c:f>'2do trimestre'!$D$167:$D$169</c:f>
              <c:numCache>
                <c:formatCode>_-* #,##0_-;\-* #,##0_-;_-* "-"??_-;_-@_-</c:formatCode>
                <c:ptCount val="3"/>
                <c:pt idx="0" formatCode="General">
                  <c:v>231</c:v>
                </c:pt>
                <c:pt idx="1">
                  <c:v>8720</c:v>
                </c:pt>
                <c:pt idx="2" formatCode="General">
                  <c:v>85</c:v>
                </c:pt>
              </c:numCache>
            </c:numRef>
          </c:val>
          <c:extLst xmlns:c16r2="http://schemas.microsoft.com/office/drawing/2015/06/chart">
            <c:ext xmlns:c16="http://schemas.microsoft.com/office/drawing/2014/chart" uri="{C3380CC4-5D6E-409C-BE32-E72D297353CC}">
              <c16:uniqueId val="{00000000-1782-4B73-9536-F35DA18F0955}"/>
            </c:ext>
          </c:extLst>
        </c:ser>
        <c:dLbls>
          <c:showLegendKey val="0"/>
          <c:showVal val="0"/>
          <c:showCatName val="0"/>
          <c:showSerName val="0"/>
          <c:showPercent val="0"/>
          <c:showBubbleSize val="0"/>
        </c:dLbls>
        <c:gapWidth val="100"/>
        <c:shape val="box"/>
        <c:axId val="438322320"/>
        <c:axId val="438317424"/>
        <c:axId val="0"/>
      </c:bar3DChart>
      <c:catAx>
        <c:axId val="4383223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crossAx val="438317424"/>
        <c:crosses val="autoZero"/>
        <c:auto val="1"/>
        <c:lblAlgn val="ctr"/>
        <c:lblOffset val="100"/>
        <c:noMultiLvlLbl val="0"/>
      </c:catAx>
      <c:valAx>
        <c:axId val="438317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2232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a:t>
            </a:r>
            <a:r>
              <a:rPr lang="es-DO" sz="1000" b="1" i="0" baseline="0">
                <a:solidFill>
                  <a:sysClr val="windowText" lastClr="000000"/>
                </a:solidFill>
                <a:effectLst/>
              </a:rPr>
              <a:t>Inicial</a:t>
            </a:r>
            <a:endParaRPr lang="es-DO" sz="1000">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Total bachilleres becados vs Meta del año</a:t>
            </a:r>
            <a:endParaRPr lang="es-DO" sz="1000">
              <a:solidFill>
                <a:sysClr val="windowText" lastClr="000000"/>
              </a:solidFill>
              <a:effectLst/>
            </a:endParaRPr>
          </a:p>
          <a:p>
            <a:pPr>
              <a:defRPr sz="1000" b="1">
                <a:solidFill>
                  <a:sysClr val="windowText" lastClr="000000"/>
                </a:solidFill>
              </a:defRPr>
            </a:pPr>
            <a:r>
              <a:rPr lang="en-US" sz="1000" b="1" i="0" baseline="0">
                <a:effectLst/>
              </a:rPr>
              <a:t>Periodo enero-marzo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1993336325187333"/>
          <c:y val="0.27165619003506913"/>
          <c:w val="0.36704200834999251"/>
          <c:h val="0.59528661858444165"/>
        </c:manualLayout>
      </c:layout>
      <c:pieChart>
        <c:varyColors val="1"/>
        <c:ser>
          <c:idx val="0"/>
          <c:order val="0"/>
          <c:tx>
            <c:strRef>
              <c:f>'2do trimestre'!$B$15</c:f>
              <c:strCache>
                <c:ptCount val="1"/>
                <c:pt idx="0">
                  <c:v>Licenciaturas</c:v>
                </c:pt>
              </c:strCache>
            </c:strRef>
          </c:tx>
          <c:spPr>
            <a:solidFill>
              <a:srgbClr val="00B0F0"/>
            </a:solidFill>
          </c:spPr>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2-7B2F-4772-8461-FFED87477E62}"/>
              </c:ext>
            </c:extLst>
          </c:dPt>
          <c:dPt>
            <c:idx val="1"/>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3-F8FB-410D-A9EF-72E46430A3FD}"/>
              </c:ext>
            </c:extLst>
          </c:dPt>
          <c:dPt>
            <c:idx val="2"/>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3-7B2F-4772-8461-FFED87477E62}"/>
              </c:ext>
            </c:extLst>
          </c:dPt>
          <c:dLbls>
            <c:dLbl>
              <c:idx val="2"/>
              <c:layout>
                <c:manualLayout>
                  <c:x val="0.14085975004419771"/>
                  <c:y val="0.1001089569686142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2F-4772-8461-FFED87477E62}"/>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'2do trimestre'!$C$14:$E$14</c:f>
              <c:strCache>
                <c:ptCount val="3"/>
                <c:pt idx="0">
                  <c:v>Becas otorgadas</c:v>
                </c:pt>
                <c:pt idx="1">
                  <c:v>META</c:v>
                </c:pt>
                <c:pt idx="2">
                  <c:v>% </c:v>
                </c:pt>
              </c:strCache>
            </c:strRef>
          </c:cat>
          <c:val>
            <c:numRef>
              <c:f>'2do trimestre'!$C$15:$E$15</c:f>
              <c:numCache>
                <c:formatCode>General</c:formatCode>
                <c:ptCount val="3"/>
                <c:pt idx="0">
                  <c:v>115</c:v>
                </c:pt>
                <c:pt idx="1">
                  <c:v>75</c:v>
                </c:pt>
                <c:pt idx="2" formatCode="0%">
                  <c:v>1</c:v>
                </c:pt>
              </c:numCache>
            </c:numRef>
          </c:val>
          <c:extLst xmlns:c16r2="http://schemas.microsoft.com/office/drawing/2015/06/chart">
            <c:ext xmlns:c16="http://schemas.microsoft.com/office/drawing/2014/chart" uri="{C3380CC4-5D6E-409C-BE32-E72D297353CC}">
              <c16:uniqueId val="{00000000-7B2F-4772-8461-FFED87477E62}"/>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chart>
  <c:spPr>
    <a:solidFill>
      <a:schemeClr val="bg1"/>
    </a:solidFill>
    <a:ln w="9525" cap="flat" cmpd="sng" algn="ctr">
      <a:solidFill>
        <a:srgbClr val="00B0F0"/>
      </a:solidFill>
      <a:round/>
    </a:ln>
    <a:effectLst/>
  </c:spPr>
  <c:txPr>
    <a:bodyPr/>
    <a:lstStyle/>
    <a:p>
      <a:pPr>
        <a:defRPr/>
      </a:pPr>
      <a:endParaRPr lang="es-DO"/>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Departamento de Formación Continua </a:t>
            </a:r>
            <a:endParaRPr lang="es-DO" sz="1000" b="1">
              <a:solidFill>
                <a:sysClr val="windowText" lastClr="000000"/>
              </a:solidFill>
            </a:endParaRPr>
          </a:p>
          <a:p>
            <a:pPr>
              <a:defRPr sz="1000" b="1">
                <a:solidFill>
                  <a:sysClr val="windowText" lastClr="000000"/>
                </a:solidFill>
              </a:defRPr>
            </a:pPr>
            <a:r>
              <a:rPr lang="en-US" sz="1000" b="1">
                <a:solidFill>
                  <a:sysClr val="windowText" lastClr="000000"/>
                </a:solidFill>
              </a:rPr>
              <a:t>Total becas otorgadas vs Meta del año</a:t>
            </a:r>
            <a:endParaRPr lang="es-DO" sz="1000" b="1">
              <a:solidFill>
                <a:sysClr val="windowText" lastClr="000000"/>
              </a:solidFill>
            </a:endParaRPr>
          </a:p>
          <a:p>
            <a:pPr>
              <a:defRPr sz="1000" b="1">
                <a:solidFill>
                  <a:sysClr val="windowText" lastClr="000000"/>
                </a:solidFill>
              </a:defRPr>
            </a:pPr>
            <a:r>
              <a:rPr lang="en-US" sz="1000" b="1" i="0" baseline="0">
                <a:effectLst/>
              </a:rPr>
              <a:t>Periodo enero-marzo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29152222845209369"/>
          <c:y val="0.2972274680804341"/>
          <c:w val="0.39868652641330049"/>
          <c:h val="0.51305078897010381"/>
        </c:manualLayout>
      </c:layout>
      <c:pieChart>
        <c:varyColors val="1"/>
        <c:ser>
          <c:idx val="1"/>
          <c:order val="1"/>
          <c:tx>
            <c:strRef>
              <c:f>'2do trimestre'!#REF!</c:f>
              <c:strCache>
                <c:ptCount val="1"/>
                <c:pt idx="0">
                  <c:v>#REF!</c:v>
                </c:pt>
              </c:strCache>
              <c:extLst xmlns:c16r2="http://schemas.microsoft.com/office/drawing/2015/06/chart" xmlns:c15="http://schemas.microsoft.com/office/drawing/2012/chart"/>
            </c:strRef>
          </c:tx>
          <c:dPt>
            <c:idx val="0"/>
            <c:bubble3D val="0"/>
            <c:spPr>
              <a:solidFill>
                <a:schemeClr val="accent1"/>
              </a:solidFill>
              <a:ln w="19050">
                <a:solidFill>
                  <a:schemeClr val="lt1"/>
                </a:solidFill>
              </a:ln>
              <a:effectLst/>
            </c:spPr>
            <c:extLst xmlns:c16r2="http://schemas.microsoft.com/office/drawing/2015/06/chart" xmlns:c15="http://schemas.microsoft.com/office/drawing/2012/chart">
              <c:ext xmlns:c16="http://schemas.microsoft.com/office/drawing/2014/chart" uri="{C3380CC4-5D6E-409C-BE32-E72D297353CC}">
                <c16:uniqueId val="{0000000D-9B42-44DA-89F5-0CFF9B0B3DE1}"/>
              </c:ext>
            </c:extLst>
          </c:dPt>
          <c:cat>
            <c:strRef>
              <c:f>'2do trimestre'!$C$39:$E$39</c:f>
              <c:strCache>
                <c:ptCount val="3"/>
                <c:pt idx="0">
                  <c:v>Becas otorgadas</c:v>
                </c:pt>
                <c:pt idx="1">
                  <c:v>Meta</c:v>
                </c:pt>
                <c:pt idx="2">
                  <c:v>% </c:v>
                </c:pt>
              </c:strCache>
              <c:extLst xmlns:c16r2="http://schemas.microsoft.com/office/drawing/2015/06/chart" xmlns:c15="http://schemas.microsoft.com/office/drawing/2012/chart"/>
            </c:strRef>
          </c:cat>
          <c:val>
            <c:numRef>
              <c:f>'2do trimestre'!#REF!</c:f>
              <c:numCache>
                <c:formatCode>General</c:formatCode>
                <c:ptCount val="1"/>
                <c:pt idx="0">
                  <c:v>1</c:v>
                </c:pt>
              </c:numCache>
              <c:extLst xmlns:c16r2="http://schemas.microsoft.com/office/drawing/2015/06/chart" xmlns:c15="http://schemas.microsoft.com/office/drawing/2012/chart"/>
            </c:numRef>
          </c:val>
          <c:extLst xmlns:c16r2="http://schemas.microsoft.com/office/drawing/2015/06/chart" xmlns:c15="http://schemas.microsoft.com/office/drawing/2012/chart">
            <c:ext xmlns:c16="http://schemas.microsoft.com/office/drawing/2014/chart" uri="{C3380CC4-5D6E-409C-BE32-E72D297353CC}">
              <c16:uniqueId val="{00000006-F924-4090-8416-C3540E2E7301}"/>
            </c:ext>
          </c:extLst>
        </c:ser>
        <c:ser>
          <c:idx val="2"/>
          <c:order val="2"/>
          <c:tx>
            <c:strRef>
              <c:f>'2do trimestre'!$B$41</c:f>
              <c:strCache>
                <c:ptCount val="1"/>
                <c:pt idx="0">
                  <c:v>Total</c:v>
                </c:pt>
              </c:strCache>
            </c:strRef>
          </c:tx>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F924-4090-8416-C3540E2E7301}"/>
              </c:ext>
            </c:extLst>
          </c:dPt>
          <c:dPt>
            <c:idx val="1"/>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8-F924-4090-8416-C3540E2E730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3-F924-4090-8416-C3540E2E7301}"/>
              </c:ext>
            </c:extLst>
          </c:dPt>
          <c:dLbls>
            <c:dLbl>
              <c:idx val="2"/>
              <c:layout>
                <c:manualLayout>
                  <c:x val="0.20882913629604349"/>
                  <c:y val="0.1084779930962754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924-4090-8416-C3540E2E7301}"/>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'2do trimestre'!$C$39:$E$39</c:f>
              <c:strCache>
                <c:ptCount val="3"/>
                <c:pt idx="0">
                  <c:v>Becas otorgadas</c:v>
                </c:pt>
                <c:pt idx="1">
                  <c:v>Meta</c:v>
                </c:pt>
                <c:pt idx="2">
                  <c:v>% </c:v>
                </c:pt>
              </c:strCache>
            </c:strRef>
          </c:cat>
          <c:val>
            <c:numRef>
              <c:f>'2do trimestre'!$C$41:$E$41</c:f>
              <c:numCache>
                <c:formatCode>_-* #,##0_-;\-* #,##0_-;_-* "-"??_-;_-@_-</c:formatCode>
                <c:ptCount val="3"/>
                <c:pt idx="0">
                  <c:v>28977</c:v>
                </c:pt>
                <c:pt idx="1">
                  <c:v>27043</c:v>
                </c:pt>
                <c:pt idx="2" formatCode="0.0%">
                  <c:v>1</c:v>
                </c:pt>
              </c:numCache>
            </c:numRef>
          </c:val>
          <c:extLst xmlns:c16r2="http://schemas.microsoft.com/office/drawing/2015/06/chart">
            <c:ext xmlns:c16="http://schemas.microsoft.com/office/drawing/2014/chart" uri="{C3380CC4-5D6E-409C-BE32-E72D297353CC}">
              <c16:uniqueId val="{00000004-F924-4090-8416-C3540E2E7301}"/>
            </c:ext>
          </c:extLst>
        </c:ser>
        <c:dLbls>
          <c:showLegendKey val="0"/>
          <c:showVal val="0"/>
          <c:showCatName val="0"/>
          <c:showSerName val="0"/>
          <c:showPercent val="0"/>
          <c:showBubbleSize val="0"/>
          <c:showLeaderLines val="1"/>
        </c:dLbls>
        <c:firstSliceAng val="0"/>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'2do trimestre'!$B$40</c15:sqref>
                        </c15:formulaRef>
                      </c:ext>
                    </c:extLst>
                    <c:strCache>
                      <c:ptCount val="1"/>
                      <c:pt idx="0">
                        <c:v>Diplomados y Talleres, congresos, cursos y seminarios</c:v>
                      </c:pt>
                    </c:strCache>
                  </c:strRef>
                </c:tx>
                <c:dPt>
                  <c:idx val="0"/>
                  <c:bubble3D val="0"/>
                  <c:spPr>
                    <a:solidFill>
                      <a:schemeClr val="accent1"/>
                    </a:solidFill>
                    <a:ln w="19050">
                      <a:solidFill>
                        <a:schemeClr val="lt1"/>
                      </a:solidFill>
                    </a:ln>
                    <a:effectLst/>
                  </c:spPr>
                  <c:extLst xmlns:c16r2="http://schemas.microsoft.com/office/drawing/2015/06/chart">
                    <c:ext xmlns:c16="http://schemas.microsoft.com/office/drawing/2014/chart" uri="{C3380CC4-5D6E-409C-BE32-E72D297353CC}">
                      <c16:uniqueId val="{00000007-9B42-44DA-89F5-0CFF9B0B3DE1}"/>
                    </c:ext>
                  </c:extLst>
                </c:dPt>
                <c:dPt>
                  <c:idx val="1"/>
                  <c:bubble3D val="0"/>
                  <c:spPr>
                    <a:solidFill>
                      <a:schemeClr val="accent2"/>
                    </a:solidFill>
                    <a:ln w="19050">
                      <a:solidFill>
                        <a:schemeClr val="lt1"/>
                      </a:solidFill>
                    </a:ln>
                    <a:effectLst/>
                  </c:spPr>
                  <c:extLst xmlns:c16r2="http://schemas.microsoft.com/office/drawing/2015/06/chart">
                    <c:ext xmlns:c16="http://schemas.microsoft.com/office/drawing/2014/chart" uri="{C3380CC4-5D6E-409C-BE32-E72D297353CC}">
                      <c16:uniqueId val="{00000009-9B42-44DA-89F5-0CFF9B0B3DE1}"/>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B-9B42-44DA-89F5-0CFF9B0B3DE1}"/>
                    </c:ext>
                  </c:extLst>
                </c:dPt>
                <c:cat>
                  <c:strRef>
                    <c:extLst xmlns:c16r2="http://schemas.microsoft.com/office/drawing/2015/06/chart">
                      <c:ext uri="{02D57815-91ED-43cb-92C2-25804820EDAC}">
                        <c15:formulaRef>
                          <c15:sqref>'2do trimestre'!$C$39:$E$39</c15:sqref>
                        </c15:formulaRef>
                      </c:ext>
                    </c:extLst>
                    <c:strCache>
                      <c:ptCount val="3"/>
                      <c:pt idx="0">
                        <c:v>Becas otorgadas</c:v>
                      </c:pt>
                      <c:pt idx="1">
                        <c:v>Meta</c:v>
                      </c:pt>
                      <c:pt idx="2">
                        <c:v>% </c:v>
                      </c:pt>
                    </c:strCache>
                  </c:strRef>
                </c:cat>
                <c:val>
                  <c:numRef>
                    <c:extLst xmlns:c16r2="http://schemas.microsoft.com/office/drawing/2015/06/chart">
                      <c:ext uri="{02D57815-91ED-43cb-92C2-25804820EDAC}">
                        <c15:formulaRef>
                          <c15:sqref>'2do trimestre'!$C$40:$E$40</c15:sqref>
                        </c15:formulaRef>
                      </c:ext>
                    </c:extLst>
                    <c:numCache>
                      <c:formatCode>_-* #,##0_-;\-* #,##0_-;_-* "-"??_-;_-@_-</c:formatCode>
                      <c:ptCount val="3"/>
                      <c:pt idx="0">
                        <c:v>28977</c:v>
                      </c:pt>
                      <c:pt idx="1">
                        <c:v>27043</c:v>
                      </c:pt>
                      <c:pt idx="2" formatCode="0.0%">
                        <c:v>1</c:v>
                      </c:pt>
                    </c:numCache>
                  </c:numRef>
                </c:val>
                <c:extLst xmlns:c16r2="http://schemas.microsoft.com/office/drawing/2015/06/chart">
                  <c:ext xmlns:c16="http://schemas.microsoft.com/office/drawing/2014/chart" uri="{C3380CC4-5D6E-409C-BE32-E72D297353CC}">
                    <c16:uniqueId val="{00000005-F924-4090-8416-C3540E2E7301}"/>
                  </c:ext>
                </c:extLst>
              </c15:ser>
            </c15:filteredPieSeries>
          </c:ext>
        </c:extLst>
      </c:pieChart>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a:solidFill>
                  <a:sysClr val="windowText" lastClr="000000"/>
                </a:solidFill>
              </a:rPr>
              <a:t>Departamento de Posgrado </a:t>
            </a:r>
            <a:endParaRPr lang="es-DO" sz="1000" b="1">
              <a:solidFill>
                <a:sysClr val="windowText" lastClr="000000"/>
              </a:solidFill>
            </a:endParaRPr>
          </a:p>
          <a:p>
            <a:pPr>
              <a:defRPr sz="1000" b="1">
                <a:solidFill>
                  <a:sysClr val="windowText" lastClr="000000"/>
                </a:solidFill>
              </a:defRPr>
            </a:pPr>
            <a:r>
              <a:rPr lang="en-US" sz="1000" b="1">
                <a:solidFill>
                  <a:sysClr val="windowText" lastClr="000000"/>
                </a:solidFill>
              </a:rPr>
              <a:t>Total docentes becados vs Meta del año</a:t>
            </a:r>
            <a:endParaRPr lang="es-DO" sz="1000" b="1">
              <a:solidFill>
                <a:sysClr val="windowText" lastClr="000000"/>
              </a:solidFill>
            </a:endParaRPr>
          </a:p>
          <a:p>
            <a:pPr>
              <a:defRPr sz="1000" b="1">
                <a:solidFill>
                  <a:sysClr val="windowText" lastClr="000000"/>
                </a:solidFill>
              </a:defRPr>
            </a:pPr>
            <a:r>
              <a:rPr lang="en-US" sz="1000" b="1" i="0" baseline="0">
                <a:effectLst/>
              </a:rPr>
              <a:t>Periodo  abril-junio 2023.</a:t>
            </a:r>
            <a:endParaRPr lang="en-US" sz="4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2051014341439371"/>
          <c:y val="0.29689091660473704"/>
          <c:w val="0.33546381287974364"/>
          <c:h val="0.51565998866765606"/>
        </c:manualLayout>
      </c:layout>
      <c:pieChart>
        <c:varyColors val="1"/>
        <c:ser>
          <c:idx val="0"/>
          <c:order val="0"/>
          <c:dPt>
            <c:idx val="0"/>
            <c:bubble3D val="0"/>
            <c:spPr>
              <a:solidFill>
                <a:srgbClr val="00B050"/>
              </a:solidFill>
              <a:ln w="19050">
                <a:solidFill>
                  <a:schemeClr val="lt1"/>
                </a:solidFill>
              </a:ln>
              <a:effectLst/>
            </c:spPr>
            <c:extLst xmlns:c16r2="http://schemas.microsoft.com/office/drawing/2015/06/chart">
              <c:ext xmlns:c16="http://schemas.microsoft.com/office/drawing/2014/chart" uri="{C3380CC4-5D6E-409C-BE32-E72D297353CC}">
                <c16:uniqueId val="{00000001-226F-4208-B5AD-49024036FD70}"/>
              </c:ext>
            </c:extLst>
          </c:dPt>
          <c:dPt>
            <c:idx val="1"/>
            <c:bubble3D val="0"/>
            <c:spPr>
              <a:solidFill>
                <a:srgbClr val="00B0F0"/>
              </a:solidFill>
              <a:ln w="19050">
                <a:solidFill>
                  <a:schemeClr val="lt1"/>
                </a:solidFill>
              </a:ln>
              <a:effectLst/>
            </c:spPr>
            <c:extLst xmlns:c16r2="http://schemas.microsoft.com/office/drawing/2015/06/chart">
              <c:ext xmlns:c16="http://schemas.microsoft.com/office/drawing/2014/chart" uri="{C3380CC4-5D6E-409C-BE32-E72D297353CC}">
                <c16:uniqueId val="{00000003-226F-4208-B5AD-49024036FD70}"/>
              </c:ext>
            </c:extLst>
          </c:dPt>
          <c:dPt>
            <c:idx val="2"/>
            <c:bubble3D val="0"/>
            <c:spPr>
              <a:solidFill>
                <a:schemeClr val="accent3"/>
              </a:solidFill>
              <a:ln w="19050">
                <a:solidFill>
                  <a:schemeClr val="lt1"/>
                </a:solidFill>
              </a:ln>
              <a:effectLst/>
            </c:spPr>
            <c:extLst xmlns:c16r2="http://schemas.microsoft.com/office/drawing/2015/06/chart">
              <c:ext xmlns:c16="http://schemas.microsoft.com/office/drawing/2014/chart" uri="{C3380CC4-5D6E-409C-BE32-E72D297353CC}">
                <c16:uniqueId val="{00000006-226F-4208-B5AD-49024036FD70}"/>
              </c:ext>
            </c:extLst>
          </c:dPt>
          <c:dLbls>
            <c:dLbl>
              <c:idx val="2"/>
              <c:layout>
                <c:manualLayout>
                  <c:x val="0.20523107263525761"/>
                  <c:y val="0.17534283461063674"/>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26F-4208-B5AD-49024036FD70}"/>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'2do trimestre'!$B$120:$D$120</c:f>
              <c:strCache>
                <c:ptCount val="3"/>
                <c:pt idx="0">
                  <c:v>Becas otorgadas</c:v>
                </c:pt>
                <c:pt idx="1">
                  <c:v>Meta</c:v>
                </c:pt>
                <c:pt idx="2">
                  <c:v>%</c:v>
                </c:pt>
              </c:strCache>
            </c:strRef>
          </c:cat>
          <c:val>
            <c:numRef>
              <c:f>'2do trimestre'!$B$121:$D$121</c:f>
              <c:numCache>
                <c:formatCode>_-* #,##0_-;\-* #,##0_-;_-* "-"??_-;_-@_-</c:formatCode>
                <c:ptCount val="3"/>
                <c:pt idx="0">
                  <c:v>2121</c:v>
                </c:pt>
                <c:pt idx="1">
                  <c:v>2000</c:v>
                </c:pt>
                <c:pt idx="2" formatCode="0.0%">
                  <c:v>1</c:v>
                </c:pt>
              </c:numCache>
            </c:numRef>
          </c:val>
          <c:extLst xmlns:c16r2="http://schemas.microsoft.com/office/drawing/2015/06/chart" xmlns:c15="http://schemas.microsoft.com/office/drawing/2012/chart">
            <c:ext xmlns:c16="http://schemas.microsoft.com/office/drawing/2014/chart" uri="{C3380CC4-5D6E-409C-BE32-E72D297353CC}">
              <c16:uniqueId val="{00000004-226F-4208-B5AD-49024036FD70}"/>
            </c:ext>
          </c:extLst>
        </c:ser>
        <c:dLbls>
          <c:showLegendKey val="0"/>
          <c:showVal val="0"/>
          <c:showCatName val="0"/>
          <c:showSerName val="0"/>
          <c:showPercent val="0"/>
          <c:showBubbleSize val="0"/>
          <c:showLeaderLines val="1"/>
        </c:dLbls>
        <c:firstSliceAng val="0"/>
      </c:pieChart>
      <c:spPr>
        <a:noFill/>
        <a:ln>
          <a:noFill/>
        </a:ln>
        <a:effectLst/>
      </c:spPr>
    </c:plotArea>
    <c:legend>
      <c:legendPos val="b"/>
      <c:legendEntry>
        <c:idx val="2"/>
        <c:delete val="1"/>
      </c:legendEntry>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r>
              <a:rPr lang="en-US" sz="900" b="1">
                <a:solidFill>
                  <a:sysClr val="windowText" lastClr="000000"/>
                </a:solidFill>
              </a:rPr>
              <a:t>Formación Continua- Apertura Programas</a:t>
            </a:r>
            <a:endParaRPr lang="es-DO" sz="900" b="1">
              <a:solidFill>
                <a:sysClr val="windowText" lastClr="000000"/>
              </a:solidFill>
            </a:endParaRPr>
          </a:p>
          <a:p>
            <a:pPr>
              <a:defRPr sz="900" b="1">
                <a:solidFill>
                  <a:sysClr val="windowText" lastClr="000000"/>
                </a:solidFill>
              </a:defRPr>
            </a:pPr>
            <a:r>
              <a:rPr lang="en-US" sz="900" b="1">
                <a:solidFill>
                  <a:sysClr val="windowText" lastClr="000000"/>
                </a:solidFill>
              </a:rPr>
              <a:t>% Becas otorgadas  por modalidad</a:t>
            </a:r>
            <a:endParaRPr lang="es-DO" sz="900" b="1">
              <a:solidFill>
                <a:sysClr val="windowText" lastClr="000000"/>
              </a:solidFill>
            </a:endParaRPr>
          </a:p>
          <a:p>
            <a:pPr>
              <a:defRPr sz="900" b="1">
                <a:solidFill>
                  <a:sysClr val="windowText" lastClr="000000"/>
                </a:solidFill>
              </a:defRPr>
            </a:pPr>
            <a:r>
              <a:rPr lang="en-US" sz="900" b="1">
                <a:solidFill>
                  <a:sysClr val="windowText" lastClr="000000"/>
                </a:solidFill>
              </a:rPr>
              <a:t>Periodo enero-marzo 2023.</a:t>
            </a:r>
            <a:endParaRPr lang="es-DO"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1311053984575835"/>
          <c:y val="0.24123883667168247"/>
          <c:w val="0.82920605361347821"/>
          <c:h val="0.59839836491705012"/>
        </c:manualLayout>
      </c:layout>
      <c:pie3DChart>
        <c:varyColors val="1"/>
        <c:ser>
          <c:idx val="1"/>
          <c:order val="1"/>
          <c:tx>
            <c:strRef>
              <c:f>'2do trimestre'!$D$48</c:f>
              <c:strCache>
                <c:ptCount val="1"/>
                <c:pt idx="0">
                  <c:v>% </c:v>
                </c:pt>
              </c:strCache>
            </c:strRef>
          </c:tx>
          <c:explosion val="18"/>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DABB-4A64-B119-A41F8BC450BB}"/>
              </c:ext>
            </c:extLst>
          </c:dPt>
          <c:dPt>
            <c:idx val="1"/>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DABB-4A64-B119-A41F8BC450BB}"/>
              </c:ext>
            </c:extLst>
          </c:dPt>
          <c:dLbls>
            <c:dLbl>
              <c:idx val="0"/>
              <c:layout>
                <c:manualLayout>
                  <c:x val="-5.4772922022279347E-2"/>
                  <c:y val="-9.6447799129957018E-2"/>
                </c:manualLayout>
              </c:layout>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DO"/>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DABB-4A64-B119-A41F8BC450BB}"/>
                </c:ext>
                <c:ext xmlns:c15="http://schemas.microsoft.com/office/drawing/2012/chart" uri="{CE6537A1-D6FC-4f65-9D91-7224C49458BB}">
                  <c15:layout/>
                </c:ext>
              </c:extLst>
            </c:dLbl>
            <c:dLbl>
              <c:idx val="1"/>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es-DO"/>
                </a:p>
              </c:txPr>
              <c:dLblPos val="ctr"/>
              <c:showLegendKey val="0"/>
              <c:showVal val="0"/>
              <c:showCatName val="1"/>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dLblPos val="ct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'2do trimestre'!$B$49:$B$50</c:f>
              <c:strCache>
                <c:ptCount val="2"/>
                <c:pt idx="0">
                  <c:v>Diplomados</c:v>
                </c:pt>
                <c:pt idx="1">
                  <c:v>Talleres, congresos, cursos y seminarios</c:v>
                </c:pt>
              </c:strCache>
            </c:strRef>
          </c:cat>
          <c:val>
            <c:numRef>
              <c:f>'2do trimestre'!$D$49:$D$50</c:f>
              <c:numCache>
                <c:formatCode>0.0%</c:formatCode>
                <c:ptCount val="2"/>
                <c:pt idx="0">
                  <c:v>0.92183455844290296</c:v>
                </c:pt>
                <c:pt idx="1">
                  <c:v>7.816544155709701E-2</c:v>
                </c:pt>
              </c:numCache>
            </c:numRef>
          </c:val>
          <c:extLst xmlns:c16r2="http://schemas.microsoft.com/office/drawing/2015/06/chart">
            <c:ext xmlns:c16="http://schemas.microsoft.com/office/drawing/2014/chart" uri="{C3380CC4-5D6E-409C-BE32-E72D297353CC}">
              <c16:uniqueId val="{00000001-E0D5-4410-A46C-396FA6E300E0}"/>
            </c:ext>
          </c:extLst>
        </c:ser>
        <c:dLbls>
          <c:dLblPos val="ctr"/>
          <c:showLegendKey val="0"/>
          <c:showVal val="0"/>
          <c:showCatName val="1"/>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tx>
                  <c:strRef>
                    <c:extLst xmlns:c16r2="http://schemas.microsoft.com/office/drawing/2015/06/chart">
                      <c:ext uri="{02D57815-91ED-43cb-92C2-25804820EDAC}">
                        <c15:formulaRef>
                          <c15:sqref>'2do trimestre'!$C$48</c15:sqref>
                        </c15:formulaRef>
                      </c:ext>
                    </c:extLst>
                    <c:strCache>
                      <c:ptCount val="1"/>
                      <c:pt idx="0">
                        <c:v>Becas otorgadas</c:v>
                      </c:pt>
                    </c:strCache>
                  </c:strRef>
                </c:tx>
                <c:dPt>
                  <c:idx val="0"/>
                  <c:bubble3D val="0"/>
                  <c:explosion val="3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E0D5-4410-A46C-396FA6E300E0}"/>
                    </c:ext>
                  </c:extLst>
                </c:dPt>
                <c:dPt>
                  <c:idx val="1"/>
                  <c:bubble3D val="0"/>
                  <c:explosion val="47"/>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E0D5-4410-A46C-396FA6E300E0}"/>
                    </c:ext>
                  </c:extLst>
                </c:dPt>
                <c:dLbls>
                  <c:dLbl>
                    <c:idx val="0"/>
                    <c:tx>
                      <c:rich>
                        <a:bodyPr/>
                        <a:lstStyle/>
                        <a:p>
                          <a:r>
                            <a:rPr lang="en-US"/>
                            <a:t>17.8%</a:t>
                          </a:r>
                        </a:p>
                      </c:rich>
                    </c:tx>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E0D5-4410-A46C-396FA6E300E0}"/>
                      </c:ext>
                      <c:ext uri="{CE6537A1-D6FC-4f65-9D91-7224C49458BB}"/>
                    </c:extLst>
                  </c:dLbl>
                  <c:dLbl>
                    <c:idx val="1"/>
                    <c:tx>
                      <c:rich>
                        <a:bodyPr/>
                        <a:lstStyle/>
                        <a:p>
                          <a:r>
                            <a:rPr lang="en-US"/>
                            <a:t>81.9% </a:t>
                          </a:r>
                        </a:p>
                      </c:rich>
                    </c:tx>
                    <c:dLblPos val="ctr"/>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E0D5-4410-A46C-396FA6E300E0}"/>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'2do trimestre'!$B$49:$B$50</c15:sqref>
                        </c15:formulaRef>
                      </c:ext>
                    </c:extLst>
                    <c:strCache>
                      <c:ptCount val="2"/>
                      <c:pt idx="0">
                        <c:v>Diplomados</c:v>
                      </c:pt>
                      <c:pt idx="1">
                        <c:v>Talleres, congresos, cursos y seminarios</c:v>
                      </c:pt>
                    </c:strCache>
                  </c:strRef>
                </c:cat>
                <c:val>
                  <c:numRef>
                    <c:extLst xmlns:c16r2="http://schemas.microsoft.com/office/drawing/2015/06/chart">
                      <c:ext uri="{02D57815-91ED-43cb-92C2-25804820EDAC}">
                        <c15:formulaRef>
                          <c15:sqref>'2do trimestre'!$C$49:$C$50</c15:sqref>
                        </c15:formulaRef>
                      </c:ext>
                    </c:extLst>
                    <c:numCache>
                      <c:formatCode>_-* #,##0_-;\-* #,##0_-;_-* "-"??_-;_-@_-</c:formatCode>
                      <c:ptCount val="2"/>
                      <c:pt idx="0">
                        <c:v>26712</c:v>
                      </c:pt>
                      <c:pt idx="1">
                        <c:v>2265</c:v>
                      </c:pt>
                    </c:numCache>
                  </c:numRef>
                </c:val>
                <c:extLst xmlns:c16r2="http://schemas.microsoft.com/office/drawing/2015/06/chart">
                  <c:ext xmlns:c16="http://schemas.microsoft.com/office/drawing/2014/chart" uri="{C3380CC4-5D6E-409C-BE32-E72D297353CC}">
                    <c16:uniqueId val="{00000000-E0D5-4410-A46C-396FA6E300E0}"/>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accent5">
          <a:lumMod val="75000"/>
        </a:schemeClr>
      </a:solidFill>
      <a:round/>
    </a:ln>
    <a:effectLst/>
  </c:spPr>
  <c:txPr>
    <a:bodyPr/>
    <a:lstStyle/>
    <a:p>
      <a:pPr>
        <a:defRPr/>
      </a:pPr>
      <a:endParaRPr lang="es-DO"/>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100" b="1" i="0" baseline="0">
                <a:effectLst/>
              </a:rPr>
              <a:t>Posgrado</a:t>
            </a:r>
          </a:p>
          <a:p>
            <a:pPr>
              <a:defRPr/>
            </a:pPr>
            <a:r>
              <a:rPr lang="en-US" sz="1100" b="1" i="0" baseline="0">
                <a:effectLst/>
              </a:rPr>
              <a:t>Becas otorgadas según área formativa</a:t>
            </a:r>
            <a:endParaRPr lang="en-US" sz="1000">
              <a:effectLst/>
            </a:endParaRPr>
          </a:p>
          <a:p>
            <a:pPr>
              <a:defRPr/>
            </a:pPr>
            <a:r>
              <a:rPr lang="en-US" sz="1100" b="1" i="0" baseline="0">
                <a:effectLst/>
              </a:rPr>
              <a:t>Periodo abril-junio 2023.</a:t>
            </a:r>
            <a:endParaRPr lang="en-US" sz="1000">
              <a:effectLst/>
            </a:endParaRPr>
          </a:p>
        </c:rich>
      </c:tx>
      <c:layout>
        <c:manualLayout>
          <c:xMode val="edge"/>
          <c:yMode val="edge"/>
          <c:x val="0.29177777777777775"/>
          <c:y val="4.629629629629629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trimestre'!$B$130:$B$143</c:f>
              <c:strCache>
                <c:ptCount val="14"/>
                <c:pt idx="0">
                  <c:v>Ciencias de la Educación</c:v>
                </c:pt>
                <c:pt idx="1">
                  <c:v>Planificación y Gestión de la Educación</c:v>
                </c:pt>
                <c:pt idx="2">
                  <c:v>Lengua Española</c:v>
                </c:pt>
                <c:pt idx="3">
                  <c:v>Formación Integral Humana y Religiosa</c:v>
                </c:pt>
                <c:pt idx="4">
                  <c:v>Historia para Educadores </c:v>
                </c:pt>
                <c:pt idx="5">
                  <c:v> Educación Física y el Deporte</c:v>
                </c:pt>
                <c:pt idx="6">
                  <c:v>Educación Inicial</c:v>
                </c:pt>
                <c:pt idx="7">
                  <c:v>Matemática </c:v>
                </c:pt>
                <c:pt idx="8">
                  <c:v>Inglés  </c:v>
                </c:pt>
                <c:pt idx="9">
                  <c:v>Desarrollo Curricular </c:v>
                </c:pt>
                <c:pt idx="10">
                  <c:v> Investigación e Innovación Educativa </c:v>
                </c:pt>
                <c:pt idx="11">
                  <c:v>Evaluación Educativa </c:v>
                </c:pt>
                <c:pt idx="12">
                  <c:v>TIC</c:v>
                </c:pt>
                <c:pt idx="13">
                  <c:v> Técnico Profesional</c:v>
                </c:pt>
              </c:strCache>
            </c:strRef>
          </c:cat>
          <c:val>
            <c:numRef>
              <c:f>'2do trimestre'!$C$130:$C$143</c:f>
              <c:numCache>
                <c:formatCode>General</c:formatCode>
                <c:ptCount val="14"/>
                <c:pt idx="0">
                  <c:v>135</c:v>
                </c:pt>
                <c:pt idx="1">
                  <c:v>129</c:v>
                </c:pt>
                <c:pt idx="2">
                  <c:v>144</c:v>
                </c:pt>
                <c:pt idx="3">
                  <c:v>54</c:v>
                </c:pt>
                <c:pt idx="4">
                  <c:v>77</c:v>
                </c:pt>
                <c:pt idx="5">
                  <c:v>20</c:v>
                </c:pt>
                <c:pt idx="6">
                  <c:v>62</c:v>
                </c:pt>
                <c:pt idx="7">
                  <c:v>36</c:v>
                </c:pt>
                <c:pt idx="8">
                  <c:v>101</c:v>
                </c:pt>
                <c:pt idx="9">
                  <c:v>178</c:v>
                </c:pt>
                <c:pt idx="10">
                  <c:v>137</c:v>
                </c:pt>
                <c:pt idx="11">
                  <c:v>63</c:v>
                </c:pt>
                <c:pt idx="12">
                  <c:v>583</c:v>
                </c:pt>
                <c:pt idx="13">
                  <c:v>194</c:v>
                </c:pt>
              </c:numCache>
            </c:numRef>
          </c:val>
          <c:extLst xmlns:c16r2="http://schemas.microsoft.com/office/drawing/2015/06/chart">
            <c:ext xmlns:c16="http://schemas.microsoft.com/office/drawing/2014/chart" uri="{C3380CC4-5D6E-409C-BE32-E72D297353CC}">
              <c16:uniqueId val="{00000000-8E98-451E-90FF-A42CAB2F777C}"/>
            </c:ext>
          </c:extLst>
        </c:ser>
        <c:dLbls>
          <c:showLegendKey val="0"/>
          <c:showVal val="1"/>
          <c:showCatName val="0"/>
          <c:showSerName val="0"/>
          <c:showPercent val="0"/>
          <c:showBubbleSize val="0"/>
        </c:dLbls>
        <c:gapWidth val="150"/>
        <c:shape val="box"/>
        <c:axId val="438337008"/>
        <c:axId val="438337552"/>
        <c:axId val="0"/>
        <c:extLst xmlns:c16r2="http://schemas.microsoft.com/office/drawing/2015/06/chart">
          <c:ext xmlns:c15="http://schemas.microsoft.com/office/drawing/2012/chart" uri="{02D57815-91ED-43cb-92C2-25804820EDAC}">
            <c15:filteredBarSeries>
              <c15:ser>
                <c:idx val="1"/>
                <c:order val="1"/>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'2do trimestre'!$B$130:$B$143</c15:sqref>
                        </c15:formulaRef>
                      </c:ext>
                    </c:extLst>
                    <c:strCache>
                      <c:ptCount val="14"/>
                      <c:pt idx="0">
                        <c:v>Ciencias de la Educación</c:v>
                      </c:pt>
                      <c:pt idx="1">
                        <c:v>Planificación y Gestión de la Educación</c:v>
                      </c:pt>
                      <c:pt idx="2">
                        <c:v>Lengua Española</c:v>
                      </c:pt>
                      <c:pt idx="3">
                        <c:v>Formación Integral Humana y Religiosa</c:v>
                      </c:pt>
                      <c:pt idx="4">
                        <c:v>Historia para Educadores </c:v>
                      </c:pt>
                      <c:pt idx="5">
                        <c:v> Educación Física y el Deporte</c:v>
                      </c:pt>
                      <c:pt idx="6">
                        <c:v>Educación Inicial</c:v>
                      </c:pt>
                      <c:pt idx="7">
                        <c:v>Matemática </c:v>
                      </c:pt>
                      <c:pt idx="8">
                        <c:v>Inglés  </c:v>
                      </c:pt>
                      <c:pt idx="9">
                        <c:v>Desarrollo Curricular </c:v>
                      </c:pt>
                      <c:pt idx="10">
                        <c:v> Investigación e Innovación Educativa </c:v>
                      </c:pt>
                      <c:pt idx="11">
                        <c:v>Evaluación Educativa </c:v>
                      </c:pt>
                      <c:pt idx="12">
                        <c:v>TIC</c:v>
                      </c:pt>
                      <c:pt idx="13">
                        <c:v> Técnico Profesional</c:v>
                      </c:pt>
                    </c:strCache>
                  </c:strRef>
                </c:cat>
                <c:val>
                  <c:numRef>
                    <c:extLst xmlns:c16r2="http://schemas.microsoft.com/office/drawing/2015/06/chart">
                      <c:ext uri="{02D57815-91ED-43cb-92C2-25804820EDAC}">
                        <c15:formulaRef>
                          <c15:sqref>'2do trimestre'!$D$130:$D$143</c15:sqref>
                        </c15:formulaRef>
                      </c:ext>
                    </c:extLst>
                    <c:numCache>
                      <c:formatCode>0.00%</c:formatCode>
                      <c:ptCount val="14"/>
                      <c:pt idx="0">
                        <c:v>6.3649222065063654E-2</c:v>
                      </c:pt>
                      <c:pt idx="1">
                        <c:v>6.0820367751060818E-2</c:v>
                      </c:pt>
                      <c:pt idx="2">
                        <c:v>6.7892503536067891E-2</c:v>
                      </c:pt>
                      <c:pt idx="3">
                        <c:v>2.5459688826025461E-2</c:v>
                      </c:pt>
                      <c:pt idx="4">
                        <c:v>3.6303630363036306E-2</c:v>
                      </c:pt>
                      <c:pt idx="5">
                        <c:v>9.4295143800094301E-3</c:v>
                      </c:pt>
                      <c:pt idx="6">
                        <c:v>2.9231494578029232E-2</c:v>
                      </c:pt>
                      <c:pt idx="7">
                        <c:v>1.6973125884016973E-2</c:v>
                      </c:pt>
                      <c:pt idx="8">
                        <c:v>4.7619047619047616E-2</c:v>
                      </c:pt>
                      <c:pt idx="9">
                        <c:v>8.3922677982083929E-2</c:v>
                      </c:pt>
                      <c:pt idx="10">
                        <c:v>6.4592173503064593E-2</c:v>
                      </c:pt>
                      <c:pt idx="11">
                        <c:v>2.9702970297029702E-2</c:v>
                      </c:pt>
                      <c:pt idx="12">
                        <c:v>0.27487034417727485</c:v>
                      </c:pt>
                      <c:pt idx="13">
                        <c:v>9.1466289486091465E-2</c:v>
                      </c:pt>
                    </c:numCache>
                  </c:numRef>
                </c:val>
                <c:extLst xmlns:c16r2="http://schemas.microsoft.com/office/drawing/2015/06/chart">
                  <c:ext xmlns:c16="http://schemas.microsoft.com/office/drawing/2014/chart" uri="{C3380CC4-5D6E-409C-BE32-E72D297353CC}">
                    <c16:uniqueId val="{00000001-8E98-451E-90FF-A42CAB2F777C}"/>
                  </c:ext>
                </c:extLst>
              </c15:ser>
            </c15:filteredBarSeries>
          </c:ext>
        </c:extLst>
      </c:bar3DChart>
      <c:catAx>
        <c:axId val="43833700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37552"/>
        <c:crosses val="autoZero"/>
        <c:auto val="1"/>
        <c:lblAlgn val="ctr"/>
        <c:lblOffset val="100"/>
        <c:noMultiLvlLbl val="0"/>
      </c:catAx>
      <c:valAx>
        <c:axId val="438337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3700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b="1" i="0" baseline="0">
                <a:effectLst/>
              </a:rPr>
              <a:t>Posgrado</a:t>
            </a:r>
            <a:endParaRPr lang="en-US" sz="900">
              <a:effectLst/>
            </a:endParaRPr>
          </a:p>
          <a:p>
            <a:pPr>
              <a:defRPr/>
            </a:pPr>
            <a:r>
              <a:rPr lang="en-US" sz="1050" b="1" i="0" baseline="0">
                <a:effectLst/>
              </a:rPr>
              <a:t>Becas otorgadas según área formativa</a:t>
            </a:r>
            <a:endParaRPr lang="en-US" sz="900">
              <a:effectLst/>
            </a:endParaRPr>
          </a:p>
          <a:p>
            <a:pPr>
              <a:defRPr/>
            </a:pPr>
            <a:r>
              <a:rPr lang="en-US" sz="1050" b="1" i="0" baseline="0">
                <a:effectLst/>
              </a:rPr>
              <a:t>Periodo abril-junio 2023.</a:t>
            </a:r>
            <a:endParaRPr lang="en-US" sz="9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D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1"/>
          <c:order val="1"/>
          <c:spPr>
            <a:solidFill>
              <a:schemeClr val="accent2"/>
            </a:solidFill>
            <a:ln>
              <a:noFill/>
            </a:ln>
            <a:effectLst/>
            <a:sp3d/>
          </c:spPr>
          <c:invertIfNegative val="0"/>
          <c:dLbls>
            <c:dLbl>
              <c:idx val="12"/>
              <c:layout>
                <c:manualLayout>
                  <c:x val="0.28611111111111109"/>
                  <c:y val="0"/>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6C0-408A-BD42-C1D6D236F8D3}"/>
                </c:ext>
                <c:ext xmlns:c15="http://schemas.microsoft.com/office/drawing/2012/chart" uri="{CE6537A1-D6FC-4f65-9D91-7224C49458BB}">
                  <c15:layout/>
                </c:ext>
              </c:extLst>
            </c:dLbl>
            <c:dLbl>
              <c:idx val="13"/>
              <c:layout>
                <c:manualLayout>
                  <c:x val="0.125"/>
                  <c:y val="4.629629629629629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6C0-408A-BD42-C1D6D236F8D3}"/>
                </c:ext>
                <c:ext xmlns:c15="http://schemas.microsoft.com/office/drawing/2012/chart" uri="{CE6537A1-D6FC-4f65-9D91-7224C49458BB}">
                  <c15:layout/>
                </c:ext>
              </c:extLst>
            </c:dLbl>
            <c:dLbl>
              <c:idx val="14"/>
              <c:layout>
                <c:manualLayout>
                  <c:x val="0.13333333333333333"/>
                  <c:y val="-1.8518518518518517E-2"/>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6C0-408A-BD42-C1D6D236F8D3}"/>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trimestre'!$B$130:$B$144</c:f>
              <c:strCache>
                <c:ptCount val="15"/>
                <c:pt idx="0">
                  <c:v>Ciencias de la Educación</c:v>
                </c:pt>
                <c:pt idx="1">
                  <c:v>Planificación y Gestión de la Educación</c:v>
                </c:pt>
                <c:pt idx="2">
                  <c:v>Lengua Española</c:v>
                </c:pt>
                <c:pt idx="3">
                  <c:v>Formación Integral Humana y Religiosa</c:v>
                </c:pt>
                <c:pt idx="4">
                  <c:v>Historia para Educadores </c:v>
                </c:pt>
                <c:pt idx="5">
                  <c:v> Educación Física y el Deporte</c:v>
                </c:pt>
                <c:pt idx="6">
                  <c:v>Educación Inicial</c:v>
                </c:pt>
                <c:pt idx="7">
                  <c:v>Matemática </c:v>
                </c:pt>
                <c:pt idx="8">
                  <c:v>Inglés  </c:v>
                </c:pt>
                <c:pt idx="9">
                  <c:v>Desarrollo Curricular </c:v>
                </c:pt>
                <c:pt idx="10">
                  <c:v> Investigación e Innovación Educativa </c:v>
                </c:pt>
                <c:pt idx="11">
                  <c:v>Evaluación Educativa </c:v>
                </c:pt>
                <c:pt idx="12">
                  <c:v>TIC</c:v>
                </c:pt>
                <c:pt idx="13">
                  <c:v> Técnico Profesional</c:v>
                </c:pt>
                <c:pt idx="14">
                  <c:v>Modalidad en Arte </c:v>
                </c:pt>
              </c:strCache>
            </c:strRef>
          </c:cat>
          <c:val>
            <c:numRef>
              <c:f>'2do trimestre'!$D$130:$D$144</c:f>
              <c:numCache>
                <c:formatCode>0.00%</c:formatCode>
                <c:ptCount val="15"/>
                <c:pt idx="0">
                  <c:v>6.3649222065063654E-2</c:v>
                </c:pt>
                <c:pt idx="1">
                  <c:v>6.0820367751060818E-2</c:v>
                </c:pt>
                <c:pt idx="2">
                  <c:v>6.7892503536067891E-2</c:v>
                </c:pt>
                <c:pt idx="3">
                  <c:v>2.5459688826025461E-2</c:v>
                </c:pt>
                <c:pt idx="4">
                  <c:v>3.6303630363036306E-2</c:v>
                </c:pt>
                <c:pt idx="5">
                  <c:v>9.4295143800094301E-3</c:v>
                </c:pt>
                <c:pt idx="6">
                  <c:v>2.9231494578029232E-2</c:v>
                </c:pt>
                <c:pt idx="7">
                  <c:v>1.6973125884016973E-2</c:v>
                </c:pt>
                <c:pt idx="8">
                  <c:v>4.7619047619047616E-2</c:v>
                </c:pt>
                <c:pt idx="9">
                  <c:v>8.3922677982083929E-2</c:v>
                </c:pt>
                <c:pt idx="10">
                  <c:v>6.4592173503064593E-2</c:v>
                </c:pt>
                <c:pt idx="11">
                  <c:v>2.9702970297029702E-2</c:v>
                </c:pt>
                <c:pt idx="12">
                  <c:v>0.27487034417727485</c:v>
                </c:pt>
                <c:pt idx="13">
                  <c:v>9.1466289486091465E-2</c:v>
                </c:pt>
                <c:pt idx="14">
                  <c:v>9.8066949552098062E-2</c:v>
                </c:pt>
              </c:numCache>
            </c:numRef>
          </c:val>
          <c:extLst xmlns:c16r2="http://schemas.microsoft.com/office/drawing/2015/06/chart">
            <c:ext xmlns:c16="http://schemas.microsoft.com/office/drawing/2014/chart" uri="{C3380CC4-5D6E-409C-BE32-E72D297353CC}">
              <c16:uniqueId val="{00000001-F6C0-408A-BD42-C1D6D236F8D3}"/>
            </c:ext>
          </c:extLst>
        </c:ser>
        <c:dLbls>
          <c:showLegendKey val="0"/>
          <c:showVal val="1"/>
          <c:showCatName val="0"/>
          <c:showSerName val="0"/>
          <c:showPercent val="0"/>
          <c:showBubbleSize val="0"/>
        </c:dLbls>
        <c:gapWidth val="150"/>
        <c:shape val="box"/>
        <c:axId val="438338096"/>
        <c:axId val="438076256"/>
        <c:axId val="0"/>
        <c:extLst xmlns:c16r2="http://schemas.microsoft.com/office/drawing/2015/06/chart">
          <c:ext xmlns:c15="http://schemas.microsoft.com/office/drawing/2012/chart" uri="{02D57815-91ED-43cb-92C2-25804820EDAC}">
            <c15:filteredBarSeries>
              <c15:ser>
                <c:idx val="0"/>
                <c:order val="0"/>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'2do trimestre'!$B$130:$B$144</c15:sqref>
                        </c15:formulaRef>
                      </c:ext>
                    </c:extLst>
                    <c:strCache>
                      <c:ptCount val="15"/>
                      <c:pt idx="0">
                        <c:v>Ciencias de la Educación</c:v>
                      </c:pt>
                      <c:pt idx="1">
                        <c:v>Planificación y Gestión de la Educación</c:v>
                      </c:pt>
                      <c:pt idx="2">
                        <c:v>Lengua Española</c:v>
                      </c:pt>
                      <c:pt idx="3">
                        <c:v>Formación Integral Humana y Religiosa</c:v>
                      </c:pt>
                      <c:pt idx="4">
                        <c:v>Historia para Educadores </c:v>
                      </c:pt>
                      <c:pt idx="5">
                        <c:v> Educación Física y el Deporte</c:v>
                      </c:pt>
                      <c:pt idx="6">
                        <c:v>Educación Inicial</c:v>
                      </c:pt>
                      <c:pt idx="7">
                        <c:v>Matemática </c:v>
                      </c:pt>
                      <c:pt idx="8">
                        <c:v>Inglés  </c:v>
                      </c:pt>
                      <c:pt idx="9">
                        <c:v>Desarrollo Curricular </c:v>
                      </c:pt>
                      <c:pt idx="10">
                        <c:v> Investigación e Innovación Educativa </c:v>
                      </c:pt>
                      <c:pt idx="11">
                        <c:v>Evaluación Educativa </c:v>
                      </c:pt>
                      <c:pt idx="12">
                        <c:v>TIC</c:v>
                      </c:pt>
                      <c:pt idx="13">
                        <c:v> Técnico Profesional</c:v>
                      </c:pt>
                      <c:pt idx="14">
                        <c:v>Modalidad en Arte </c:v>
                      </c:pt>
                    </c:strCache>
                  </c:strRef>
                </c:cat>
                <c:val>
                  <c:numRef>
                    <c:extLst xmlns:c16r2="http://schemas.microsoft.com/office/drawing/2015/06/chart">
                      <c:ext uri="{02D57815-91ED-43cb-92C2-25804820EDAC}">
                        <c15:formulaRef>
                          <c15:sqref>'2do trimestre'!$C$130:$C$144</c15:sqref>
                        </c15:formulaRef>
                      </c:ext>
                    </c:extLst>
                    <c:numCache>
                      <c:formatCode>General</c:formatCode>
                      <c:ptCount val="15"/>
                      <c:pt idx="0">
                        <c:v>135</c:v>
                      </c:pt>
                      <c:pt idx="1">
                        <c:v>129</c:v>
                      </c:pt>
                      <c:pt idx="2">
                        <c:v>144</c:v>
                      </c:pt>
                      <c:pt idx="3">
                        <c:v>54</c:v>
                      </c:pt>
                      <c:pt idx="4">
                        <c:v>77</c:v>
                      </c:pt>
                      <c:pt idx="5">
                        <c:v>20</c:v>
                      </c:pt>
                      <c:pt idx="6">
                        <c:v>62</c:v>
                      </c:pt>
                      <c:pt idx="7">
                        <c:v>36</c:v>
                      </c:pt>
                      <c:pt idx="8">
                        <c:v>101</c:v>
                      </c:pt>
                      <c:pt idx="9">
                        <c:v>178</c:v>
                      </c:pt>
                      <c:pt idx="10">
                        <c:v>137</c:v>
                      </c:pt>
                      <c:pt idx="11">
                        <c:v>63</c:v>
                      </c:pt>
                      <c:pt idx="12">
                        <c:v>583</c:v>
                      </c:pt>
                      <c:pt idx="13">
                        <c:v>194</c:v>
                      </c:pt>
                      <c:pt idx="14">
                        <c:v>208</c:v>
                      </c:pt>
                    </c:numCache>
                  </c:numRef>
                </c:val>
                <c:extLst xmlns:c16r2="http://schemas.microsoft.com/office/drawing/2015/06/chart">
                  <c:ext xmlns:c16="http://schemas.microsoft.com/office/drawing/2014/chart" uri="{C3380CC4-5D6E-409C-BE32-E72D297353CC}">
                    <c16:uniqueId val="{00000000-F6C0-408A-BD42-C1D6D236F8D3}"/>
                  </c:ext>
                </c:extLst>
              </c15:ser>
            </c15:filteredBarSeries>
          </c:ext>
        </c:extLst>
      </c:bar3DChart>
      <c:catAx>
        <c:axId val="438338096"/>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076256"/>
        <c:crosses val="autoZero"/>
        <c:auto val="1"/>
        <c:lblAlgn val="ctr"/>
        <c:lblOffset val="100"/>
        <c:noMultiLvlLbl val="0"/>
      </c:catAx>
      <c:valAx>
        <c:axId val="43807625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3809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DO"/>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Total Docentes Becados por Trimestre y Tipo de Programa</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Para los trimestres el año 2022</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9.4005327985687184E-2"/>
          <c:y val="0.14491891739339033"/>
          <c:w val="0.89850403531019296"/>
          <c:h val="0.41672158722095221"/>
        </c:manualLayout>
      </c:layout>
      <c:barChart>
        <c:barDir val="col"/>
        <c:grouping val="clustered"/>
        <c:varyColors val="0"/>
        <c:ser>
          <c:idx val="0"/>
          <c:order val="0"/>
          <c:tx>
            <c:strRef>
              <c:f>'Anexo 3'!$C$31</c:f>
              <c:strCache>
                <c:ptCount val="1"/>
                <c:pt idx="0">
                  <c:v>Formación Inicial - Licenciaturas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3'!$D$31:$G$31</c15:sqref>
                  </c15:fullRef>
                </c:ext>
              </c:extLst>
              <c:f>'Anexo 3'!$D$31:$F$31</c:f>
              <c:numCache>
                <c:formatCode>_-* #,##0_-;\-* #,##0_-;_-* "-"??_-;_-@_-</c:formatCode>
                <c:ptCount val="3"/>
                <c:pt idx="0">
                  <c:v>165</c:v>
                </c:pt>
                <c:pt idx="1">
                  <c:v>115</c:v>
                </c:pt>
                <c:pt idx="2">
                  <c:v>0</c:v>
                </c:pt>
              </c:numCache>
            </c:numRef>
          </c:val>
          <c:extLst xmlns:c16r2="http://schemas.microsoft.com/office/drawing/2015/06/chart">
            <c:ext xmlns:c16="http://schemas.microsoft.com/office/drawing/2014/chart" uri="{C3380CC4-5D6E-409C-BE32-E72D297353CC}">
              <c16:uniqueId val="{00000000-5EFC-4DBB-8D7A-BB0F4CD353F1}"/>
            </c:ext>
          </c:extLst>
        </c:ser>
        <c:ser>
          <c:idx val="1"/>
          <c:order val="1"/>
          <c:tx>
            <c:strRef>
              <c:f>'Anexo 3'!$C$32</c:f>
              <c:strCache>
                <c:ptCount val="1"/>
                <c:pt idx="0">
                  <c:v>Formación Cont.- Diplomados</c:v>
                </c:pt>
              </c:strCache>
            </c:strRef>
          </c:tx>
          <c:spPr>
            <a:solidFill>
              <a:srgbClr val="92D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3'!$D$32:$G$32</c15:sqref>
                  </c15:fullRef>
                </c:ext>
              </c:extLst>
              <c:f>'Anexo 3'!$D$32:$F$32</c:f>
              <c:numCache>
                <c:formatCode>_-* #,##0_-;\-* #,##0_-;_-* "-"??_-;_-@_-</c:formatCode>
                <c:ptCount val="3"/>
                <c:pt idx="0">
                  <c:v>4880</c:v>
                </c:pt>
                <c:pt idx="1">
                  <c:v>26712</c:v>
                </c:pt>
                <c:pt idx="2">
                  <c:v>0</c:v>
                </c:pt>
              </c:numCache>
            </c:numRef>
          </c:val>
          <c:extLst xmlns:c16r2="http://schemas.microsoft.com/office/drawing/2015/06/chart">
            <c:ext xmlns:c16="http://schemas.microsoft.com/office/drawing/2014/chart" uri="{C3380CC4-5D6E-409C-BE32-E72D297353CC}">
              <c16:uniqueId val="{00000001-5EFC-4DBB-8D7A-BB0F4CD353F1}"/>
            </c:ext>
          </c:extLst>
        </c:ser>
        <c:ser>
          <c:idx val="2"/>
          <c:order val="2"/>
          <c:tx>
            <c:strRef>
              <c:f>'Anexo 3'!$C$33</c:f>
              <c:strCache>
                <c:ptCount val="1"/>
                <c:pt idx="0">
                  <c:v>Formación Cont.- Talleres, congresos, cursos y seminarios</c:v>
                </c:pt>
              </c:strCache>
            </c:strRef>
          </c:tx>
          <c:spPr>
            <a:solidFill>
              <a:srgbClr val="00206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3'!$D$33:$G$33</c15:sqref>
                  </c15:fullRef>
                </c:ext>
              </c:extLst>
              <c:f>'Anexo 3'!$D$33:$F$33</c:f>
              <c:numCache>
                <c:formatCode>_-* #,##0_-;\-* #,##0_-;_-* "-"??_-;_-@_-</c:formatCode>
                <c:ptCount val="3"/>
                <c:pt idx="0">
                  <c:v>1466</c:v>
                </c:pt>
                <c:pt idx="1">
                  <c:v>2265</c:v>
                </c:pt>
                <c:pt idx="2">
                  <c:v>0</c:v>
                </c:pt>
              </c:numCache>
            </c:numRef>
          </c:val>
          <c:extLst xmlns:c16r2="http://schemas.microsoft.com/office/drawing/2015/06/chart">
            <c:ext xmlns:c16="http://schemas.microsoft.com/office/drawing/2014/chart" uri="{C3380CC4-5D6E-409C-BE32-E72D297353CC}">
              <c16:uniqueId val="{00000002-5EFC-4DBB-8D7A-BB0F4CD353F1}"/>
            </c:ext>
          </c:extLst>
        </c:ser>
        <c:ser>
          <c:idx val="3"/>
          <c:order val="3"/>
          <c:tx>
            <c:strRef>
              <c:f>'Anexo 3'!$C$34</c:f>
              <c:strCache>
                <c:ptCount val="1"/>
                <c:pt idx="0">
                  <c:v>Programa Construyendo la Base de los Aprendizajes (CON BASE)</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3'!$D$34:$G$34</c15:sqref>
                  </c15:fullRef>
                </c:ext>
              </c:extLst>
              <c:f>'Anexo 3'!$D$34:$F$34</c:f>
              <c:numCache>
                <c:formatCode>_-* #,##0_-;\-* #,##0_-;_-* "-"??_-;_-@_-</c:formatCode>
                <c:ptCount val="3"/>
                <c:pt idx="0">
                  <c:v>5769</c:v>
                </c:pt>
                <c:pt idx="1">
                  <c:v>0</c:v>
                </c:pt>
                <c:pt idx="2">
                  <c:v>0</c:v>
                </c:pt>
              </c:numCache>
            </c:numRef>
          </c:val>
          <c:extLst xmlns:c16r2="http://schemas.microsoft.com/office/drawing/2015/06/chart">
            <c:ext xmlns:c16="http://schemas.microsoft.com/office/drawing/2014/chart" uri="{C3380CC4-5D6E-409C-BE32-E72D297353CC}">
              <c16:uniqueId val="{00000006-5EFC-4DBB-8D7A-BB0F4CD353F1}"/>
            </c:ext>
          </c:extLst>
        </c:ser>
        <c:ser>
          <c:idx val="4"/>
          <c:order val="4"/>
          <c:tx>
            <c:strRef>
              <c:f>'Anexo 3'!$C$35</c:f>
              <c:strCache>
                <c:ptCount val="1"/>
                <c:pt idx="0">
                  <c:v>Posgrado - Especialidades</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3'!$D$35:$G$35</c15:sqref>
                  </c15:fullRef>
                </c:ext>
              </c:extLst>
              <c:f>'Anexo 3'!$D$35:$F$35</c:f>
              <c:numCache>
                <c:formatCode>_-* #,##0_-;\-* #,##0_-;_-* "-"??_-;_-@_-</c:formatCode>
                <c:ptCount val="3"/>
                <c:pt idx="0">
                  <c:v>0</c:v>
                </c:pt>
                <c:pt idx="1">
                  <c:v>402</c:v>
                </c:pt>
                <c:pt idx="2">
                  <c:v>0</c:v>
                </c:pt>
              </c:numCache>
            </c:numRef>
          </c:val>
          <c:extLst xmlns:c16r2="http://schemas.microsoft.com/office/drawing/2015/06/chart">
            <c:ext xmlns:c16="http://schemas.microsoft.com/office/drawing/2014/chart" uri="{C3380CC4-5D6E-409C-BE32-E72D297353CC}">
              <c16:uniqueId val="{00000007-5EFC-4DBB-8D7A-BB0F4CD353F1}"/>
            </c:ext>
          </c:extLst>
        </c:ser>
        <c:ser>
          <c:idx val="5"/>
          <c:order val="5"/>
          <c:tx>
            <c:strRef>
              <c:f>'Anexo 3'!$C$36</c:f>
              <c:strCache>
                <c:ptCount val="1"/>
                <c:pt idx="0">
                  <c:v>Posgrado - Maestrías</c:v>
                </c:pt>
              </c:strCache>
            </c:strRef>
          </c:tx>
          <c:spPr>
            <a:solidFill>
              <a:srgbClr val="7030A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3'!$D$36:$G$36</c15:sqref>
                  </c15:fullRef>
                </c:ext>
              </c:extLst>
              <c:f>'Anexo 3'!$D$36:$F$36</c:f>
              <c:numCache>
                <c:formatCode>_-* #,##0_-;\-* #,##0_-;_-* "-"??_-;_-@_-</c:formatCode>
                <c:ptCount val="3"/>
                <c:pt idx="0">
                  <c:v>0</c:v>
                </c:pt>
                <c:pt idx="1">
                  <c:v>1714</c:v>
                </c:pt>
                <c:pt idx="2">
                  <c:v>0</c:v>
                </c:pt>
              </c:numCache>
            </c:numRef>
          </c:val>
          <c:extLst xmlns:c16r2="http://schemas.microsoft.com/office/drawing/2015/06/chart">
            <c:ext xmlns:c16="http://schemas.microsoft.com/office/drawing/2014/chart" uri="{C3380CC4-5D6E-409C-BE32-E72D297353CC}">
              <c16:uniqueId val="{00000008-5EFC-4DBB-8D7A-BB0F4CD353F1}"/>
            </c:ext>
          </c:extLst>
        </c:ser>
        <c:ser>
          <c:idx val="6"/>
          <c:order val="6"/>
          <c:tx>
            <c:strRef>
              <c:f>'Anexo 3'!$C$37</c:f>
              <c:strCache>
                <c:ptCount val="1"/>
                <c:pt idx="0">
                  <c:v>Posgrado - Doctorados</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3'!$D$29:$G$30</c:f>
              <c:multiLvlStrCache>
                <c:ptCount val="3"/>
                <c:lvl>
                  <c:pt idx="0">
                    <c:v>Ene./Marz.</c:v>
                  </c:pt>
                  <c:pt idx="1">
                    <c:v>Abr./Jun.</c:v>
                  </c:pt>
                  <c:pt idx="2">
                    <c:v>Jul./Sept.</c:v>
                  </c:pt>
                </c:lvl>
                <c:lvl>
                  <c:pt idx="0">
                    <c:v>Becas otorgadas 2023</c:v>
                  </c:pt>
                </c:lvl>
              </c:multiLvlStrCache>
            </c:multiLvlStrRef>
          </c:cat>
          <c:val>
            <c:numRef>
              <c:extLst>
                <c:ext xmlns:c15="http://schemas.microsoft.com/office/drawing/2012/chart" uri="{02D57815-91ED-43cb-92C2-25804820EDAC}">
                  <c15:fullRef>
                    <c15:sqref>'Anexo 3'!$D$37:$G$37</c15:sqref>
                  </c15:fullRef>
                </c:ext>
              </c:extLst>
              <c:f>'Anexo 3'!$D$37:$F$37</c:f>
              <c:numCache>
                <c:formatCode>_-* #,##0_-;\-* #,##0_-;_-* "-"??_-;_-@_-</c:formatCode>
                <c:ptCount val="3"/>
                <c:pt idx="0">
                  <c:v>78</c:v>
                </c:pt>
                <c:pt idx="1">
                  <c:v>5</c:v>
                </c:pt>
                <c:pt idx="2">
                  <c:v>0</c:v>
                </c:pt>
              </c:numCache>
            </c:numRef>
          </c:val>
          <c:extLst xmlns:c16r2="http://schemas.microsoft.com/office/drawing/2015/06/chart">
            <c:ext xmlns:c16="http://schemas.microsoft.com/office/drawing/2014/chart" uri="{C3380CC4-5D6E-409C-BE32-E72D297353CC}">
              <c16:uniqueId val="{00000009-5EFC-4DBB-8D7A-BB0F4CD353F1}"/>
            </c:ext>
          </c:extLst>
        </c:ser>
        <c:dLbls>
          <c:showLegendKey val="0"/>
          <c:showVal val="0"/>
          <c:showCatName val="0"/>
          <c:showSerName val="0"/>
          <c:showPercent val="0"/>
          <c:showBubbleSize val="0"/>
        </c:dLbls>
        <c:gapWidth val="219"/>
        <c:overlap val="-27"/>
        <c:axId val="438061024"/>
        <c:axId val="438083872"/>
        <c:extLst xmlns:c16r2="http://schemas.microsoft.com/office/drawing/2015/06/chart">
          <c:ext xmlns:c15="http://schemas.microsoft.com/office/drawing/2012/chart" uri="{02D57815-91ED-43cb-92C2-25804820EDAC}">
            <c15:filteredBarSeries>
              <c15:ser>
                <c:idx val="7"/>
                <c:order val="7"/>
                <c:tx>
                  <c:strRef>
                    <c:extLst xmlns:c16r2="http://schemas.microsoft.com/office/drawing/2015/06/chart">
                      <c:ext uri="{02D57815-91ED-43cb-92C2-25804820EDAC}">
                        <c15:formulaRef>
                          <c15:sqref>'Anexo 3'!$C$38</c15:sqref>
                        </c15:formulaRef>
                      </c:ext>
                    </c:extLst>
                    <c:strCache>
                      <c:ptCount val="1"/>
                      <c:pt idx="0">
                        <c:v>Total general de Becas Otorgadas</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ullRef>
                          <c15:sqref>'Anexo 3'!$D$29:$G$30</c15:sqref>
                        </c15:fullRef>
                        <c15:formulaRef>
                          <c15:sqref>'Anexo 3'!$D$29:$G$30</c15:sqref>
                        </c15:formulaRef>
                      </c:ext>
                    </c:extLst>
                    <c:multiLvlStrCache>
                      <c:ptCount val="3"/>
                      <c:lvl>
                        <c:pt idx="0">
                          <c:v>Ene./Marz.</c:v>
                        </c:pt>
                        <c:pt idx="1">
                          <c:v>Abr./Jun.</c:v>
                        </c:pt>
                        <c:pt idx="2">
                          <c:v>Jul./Sept.</c:v>
                        </c:pt>
                      </c:lvl>
                      <c:lvl>
                        <c:pt idx="0">
                          <c:v>Becas otorgadas 2023</c:v>
                        </c:pt>
                      </c:lvl>
                    </c:multiLvlStrCache>
                  </c:multiLvlStrRef>
                </c:cat>
                <c:val>
                  <c:numRef>
                    <c:extLst>
                      <c:ext uri="{02D57815-91ED-43cb-92C2-25804820EDAC}">
                        <c15:fullRef>
                          <c15:sqref>'Anexo 3'!$D$38:$G$38</c15:sqref>
                        </c15:fullRef>
                        <c15:formulaRef>
                          <c15:sqref>'Anexo 3'!$D$38:$F$38</c15:sqref>
                        </c15:formulaRef>
                      </c:ext>
                    </c:extLst>
                    <c:numCache>
                      <c:formatCode>#,##0</c:formatCode>
                      <c:ptCount val="3"/>
                      <c:pt idx="0">
                        <c:v>12358</c:v>
                      </c:pt>
                      <c:pt idx="1">
                        <c:v>31213</c:v>
                      </c:pt>
                      <c:pt idx="2">
                        <c:v>0</c:v>
                      </c:pt>
                    </c:numCache>
                  </c:numRef>
                </c:val>
                <c:extLst xmlns:c16r2="http://schemas.microsoft.com/office/drawing/2015/06/chart">
                  <c:ext xmlns:c16="http://schemas.microsoft.com/office/drawing/2014/chart" uri="{C3380CC4-5D6E-409C-BE32-E72D297353CC}">
                    <c16:uniqueId val="{00000001-A9AA-4046-8B3D-ADED8FFD30C2}"/>
                  </c:ext>
                </c:extLst>
              </c15:ser>
            </c15:filteredBarSeries>
          </c:ext>
        </c:extLst>
      </c:barChart>
      <c:catAx>
        <c:axId val="438061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083872"/>
        <c:crosses val="autoZero"/>
        <c:auto val="1"/>
        <c:lblAlgn val="ctr"/>
        <c:lblOffset val="100"/>
        <c:noMultiLvlLbl val="0"/>
      </c:catAx>
      <c:valAx>
        <c:axId val="438083872"/>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061024"/>
        <c:crosses val="autoZero"/>
        <c:crossBetween val="between"/>
      </c:valAx>
      <c:spPr>
        <a:noFill/>
        <a:ln>
          <a:noFill/>
        </a:ln>
        <a:effectLst/>
      </c:spPr>
    </c:plotArea>
    <c:legend>
      <c:legendPos val="b"/>
      <c:layout>
        <c:manualLayout>
          <c:xMode val="edge"/>
          <c:yMode val="edge"/>
          <c:x val="5.0269140086302766E-3"/>
          <c:y val="0.69563649705077191"/>
          <c:w val="0.8960677933550989"/>
          <c:h val="0.261849145463500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r>
              <a:rPr lang="en-US"/>
              <a:t> </a:t>
            </a:r>
            <a:r>
              <a:rPr lang="en-US" sz="1000" b="1">
                <a:solidFill>
                  <a:sysClr val="windowText" lastClr="000000"/>
                </a:solidFill>
              </a:rPr>
              <a:t>Total Docentes Becados por Trimestre </a:t>
            </a:r>
            <a:endParaRPr lang="es-DO" sz="1000" b="1">
              <a:solidFill>
                <a:sysClr val="windowText" lastClr="000000"/>
              </a:solidFill>
            </a:endParaRPr>
          </a:p>
          <a:p>
            <a:pPr>
              <a:defRPr/>
            </a:pPr>
            <a:r>
              <a:rPr lang="en-US" sz="1000" b="1">
                <a:solidFill>
                  <a:sysClr val="windowText" lastClr="000000"/>
                </a:solidFill>
              </a:rPr>
              <a:t>Periodo abril-junio 2022</a:t>
            </a:r>
            <a:endParaRPr lang="es-DO" sz="1000" b="1">
              <a:solidFill>
                <a:sysClr val="windowText" lastClr="000000"/>
              </a:solidFill>
            </a:endParaRPr>
          </a:p>
          <a:p>
            <a:pPr>
              <a:defRPr/>
            </a:pPr>
            <a:endParaRPr lang="en-US"/>
          </a:p>
        </c:rich>
      </c:tx>
      <c:layout/>
      <c:overlay val="0"/>
      <c:spPr>
        <a:noFill/>
        <a:ln>
          <a:noFill/>
        </a:ln>
        <a:effectLst/>
      </c:spPr>
      <c:txPr>
        <a:bodyPr rot="0" spcFirstLastPara="1" vertOverflow="ellipsis" vert="horz" wrap="square" anchor="ctr" anchorCtr="1"/>
        <a:lstStyle/>
        <a:p>
          <a:pPr>
            <a:defRPr b="0" i="0" u="none" strike="noStrike" kern="1200" baseline="0">
              <a:solidFill>
                <a:schemeClr val="dk1">
                  <a:lumMod val="65000"/>
                  <a:lumOff val="35000"/>
                </a:schemeClr>
              </a:solidFill>
              <a:effectLst/>
              <a:latin typeface="+mn-lt"/>
              <a:ea typeface="+mn-ea"/>
              <a:cs typeface="+mn-cs"/>
            </a:defRPr>
          </a:pPr>
          <a:endParaRPr lang="es-DO"/>
        </a:p>
      </c:txPr>
    </c:title>
    <c:autoTitleDeleted val="0"/>
    <c:plotArea>
      <c:layout/>
      <c:barChart>
        <c:barDir val="col"/>
        <c:grouping val="clustered"/>
        <c:varyColors val="0"/>
        <c:ser>
          <c:idx val="0"/>
          <c:order val="0"/>
          <c:tx>
            <c:strRef>
              <c:f>'Anexo 3'!$C$49</c:f>
              <c:strCache>
                <c:ptCount val="1"/>
                <c:pt idx="0">
                  <c:v> Becas Otorgadas</c:v>
                </c:pt>
              </c:strCache>
            </c:strRef>
          </c:tx>
          <c:spPr>
            <a:gradFill>
              <a:gsLst>
                <a:gs pos="0">
                  <a:schemeClr val="accent1"/>
                </a:gs>
                <a:gs pos="100000">
                  <a:schemeClr val="accent1">
                    <a:lumMod val="84000"/>
                  </a:schemeClr>
                </a:gs>
              </a:gsLst>
              <a:lin ang="5400000" scaled="1"/>
            </a:gradFill>
            <a:ln>
              <a:noFill/>
            </a:ln>
            <a:effectLst>
              <a:outerShdw blurRad="76200" dir="18900000" sy="23000" kx="-1200000" algn="bl" rotWithShape="0">
                <a:prstClr val="black">
                  <a:alpha val="20000"/>
                </a:prstClr>
              </a:outerShdw>
            </a:effectLst>
          </c:spPr>
          <c:invertIfNegative val="0"/>
          <c:dLbls>
            <c:dLbl>
              <c:idx val="0"/>
              <c:layout>
                <c:manualLayout>
                  <c:x val="-2.7777777777777779E-3"/>
                  <c:y val="7.0889836687080779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C80-4671-AA3D-C2AA2B0ADF57}"/>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DO"/>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'Anexo 3'!$D$48:$G$48</c:f>
              <c:strCache>
                <c:ptCount val="4"/>
                <c:pt idx="0">
                  <c:v>Ene./Marz.</c:v>
                </c:pt>
                <c:pt idx="1">
                  <c:v>Abr./Jun.</c:v>
                </c:pt>
                <c:pt idx="2">
                  <c:v>Jul./Sept.</c:v>
                </c:pt>
                <c:pt idx="3">
                  <c:v>Oct./Dic.</c:v>
                </c:pt>
              </c:strCache>
            </c:strRef>
          </c:cat>
          <c:val>
            <c:numRef>
              <c:f>'Anexo 3'!$D$49:$G$49</c:f>
              <c:numCache>
                <c:formatCode>#,##0</c:formatCode>
                <c:ptCount val="4"/>
                <c:pt idx="0">
                  <c:v>12358</c:v>
                </c:pt>
                <c:pt idx="1">
                  <c:v>31213</c:v>
                </c:pt>
                <c:pt idx="2">
                  <c:v>0</c:v>
                </c:pt>
                <c:pt idx="3">
                  <c:v>0</c:v>
                </c:pt>
              </c:numCache>
            </c:numRef>
          </c:val>
          <c:extLst xmlns:c16r2="http://schemas.microsoft.com/office/drawing/2015/06/chart">
            <c:ext xmlns:c16="http://schemas.microsoft.com/office/drawing/2014/chart" uri="{C3380CC4-5D6E-409C-BE32-E72D297353CC}">
              <c16:uniqueId val="{00000000-8C80-4671-AA3D-C2AA2B0ADF57}"/>
            </c:ext>
          </c:extLst>
        </c:ser>
        <c:dLbls>
          <c:dLblPos val="inEnd"/>
          <c:showLegendKey val="0"/>
          <c:showVal val="1"/>
          <c:showCatName val="0"/>
          <c:showSerName val="0"/>
          <c:showPercent val="0"/>
          <c:showBubbleSize val="0"/>
        </c:dLbls>
        <c:gapWidth val="41"/>
        <c:axId val="438055584"/>
        <c:axId val="438080064"/>
      </c:barChart>
      <c:catAx>
        <c:axId val="438055584"/>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es-DO"/>
          </a:p>
        </c:txPr>
        <c:crossAx val="438080064"/>
        <c:crosses val="autoZero"/>
        <c:auto val="1"/>
        <c:lblAlgn val="ctr"/>
        <c:lblOffset val="100"/>
        <c:noMultiLvlLbl val="0"/>
      </c:catAx>
      <c:valAx>
        <c:axId val="438080064"/>
        <c:scaling>
          <c:orientation val="minMax"/>
        </c:scaling>
        <c:delete val="1"/>
        <c:axPos val="l"/>
        <c:numFmt formatCode="#,##0" sourceLinked="1"/>
        <c:majorTickMark val="none"/>
        <c:minorTickMark val="none"/>
        <c:tickLblPos val="nextTo"/>
        <c:crossAx val="43805558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Total Docentes Becados por Trimestre y Tipo de Programa</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Trimestre Julio-Septiembre, 2022</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9.4005327985687184E-2"/>
          <c:y val="0.14491891739339033"/>
          <c:w val="0.89850403531019296"/>
          <c:h val="0.41672158722095221"/>
        </c:manualLayout>
      </c:layout>
      <c:barChart>
        <c:barDir val="col"/>
        <c:grouping val="clustered"/>
        <c:varyColors val="0"/>
        <c:ser>
          <c:idx val="0"/>
          <c:order val="0"/>
          <c:tx>
            <c:strRef>
              <c:f>'Anexo 3'!$C$31</c:f>
              <c:strCache>
                <c:ptCount val="1"/>
                <c:pt idx="0">
                  <c:v>Formación Inicial - Licenciaturas</c:v>
                </c:pt>
              </c:strCache>
            </c:strRef>
          </c:tx>
          <c:spPr>
            <a:solidFill>
              <a:schemeClr val="accent1"/>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3'!$D$31:$G$31</c15:sqref>
                  </c15:fullRef>
                </c:ext>
              </c:extLst>
              <c:f>'Anexo 3'!$F$31</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0-3183-4D59-A5C8-299ED96E256F}"/>
            </c:ext>
          </c:extLst>
        </c:ser>
        <c:ser>
          <c:idx val="1"/>
          <c:order val="1"/>
          <c:tx>
            <c:strRef>
              <c:f>'Anexo 3'!$C$32</c:f>
              <c:strCache>
                <c:ptCount val="1"/>
                <c:pt idx="0">
                  <c:v>Formación Cont.- Diplomados</c:v>
                </c:pt>
              </c:strCache>
            </c:strRef>
          </c:tx>
          <c:spPr>
            <a:solidFill>
              <a:srgbClr val="92D05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3'!$D$32:$G$32</c15:sqref>
                  </c15:fullRef>
                </c:ext>
              </c:extLst>
              <c:f>'Anexo 3'!$F$32</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1-3183-4D59-A5C8-299ED96E256F}"/>
            </c:ext>
          </c:extLst>
        </c:ser>
        <c:ser>
          <c:idx val="2"/>
          <c:order val="2"/>
          <c:tx>
            <c:strRef>
              <c:f>'Anexo 3'!$C$33</c:f>
              <c:strCache>
                <c:ptCount val="1"/>
                <c:pt idx="0">
                  <c:v>Formación Cont.- Talleres, congresos, cursos y seminarios</c:v>
                </c:pt>
              </c:strCache>
            </c:strRef>
          </c:tx>
          <c:spPr>
            <a:solidFill>
              <a:srgbClr val="00206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3'!$D$33:$G$33</c15:sqref>
                  </c15:fullRef>
                </c:ext>
              </c:extLst>
              <c:f>'Anexo 3'!$F$33</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2-3183-4D59-A5C8-299ED96E256F}"/>
            </c:ext>
          </c:extLst>
        </c:ser>
        <c:ser>
          <c:idx val="3"/>
          <c:order val="3"/>
          <c:tx>
            <c:strRef>
              <c:f>'Anexo 3'!$C$34</c:f>
              <c:strCache>
                <c:ptCount val="1"/>
                <c:pt idx="0">
                  <c:v>Programa Construyendo la Base de los Aprendizajes (CON BASE)</c:v>
                </c:pt>
              </c:strCache>
            </c:strRef>
          </c:tx>
          <c:spPr>
            <a:solidFill>
              <a:schemeClr val="accent4"/>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3'!$D$34:$G$34</c15:sqref>
                  </c15:fullRef>
                </c:ext>
              </c:extLst>
              <c:f>'Anexo 3'!$F$34</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3-3183-4D59-A5C8-299ED96E256F}"/>
            </c:ext>
          </c:extLst>
        </c:ser>
        <c:ser>
          <c:idx val="4"/>
          <c:order val="4"/>
          <c:tx>
            <c:strRef>
              <c:f>'Anexo 3'!$C$35</c:f>
              <c:strCache>
                <c:ptCount val="1"/>
                <c:pt idx="0">
                  <c:v>Posgrado - Especialidades</c:v>
                </c:pt>
              </c:strCache>
            </c:strRef>
          </c:tx>
          <c:spPr>
            <a:solidFill>
              <a:schemeClr val="accent5"/>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3'!$D$35:$G$35</c15:sqref>
                  </c15:fullRef>
                </c:ext>
              </c:extLst>
              <c:f>'Anexo 3'!$F$35</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4-3183-4D59-A5C8-299ED96E256F}"/>
            </c:ext>
          </c:extLst>
        </c:ser>
        <c:ser>
          <c:idx val="5"/>
          <c:order val="5"/>
          <c:tx>
            <c:strRef>
              <c:f>'Anexo 3'!$C$36</c:f>
              <c:strCache>
                <c:ptCount val="1"/>
                <c:pt idx="0">
                  <c:v>Posgrado - Maestrías</c:v>
                </c:pt>
              </c:strCache>
            </c:strRef>
          </c:tx>
          <c:spPr>
            <a:solidFill>
              <a:srgbClr val="7030A0"/>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3'!$D$36:$G$36</c15:sqref>
                  </c15:fullRef>
                </c:ext>
              </c:extLst>
              <c:f>'Anexo 3'!$F$36</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5-3183-4D59-A5C8-299ED96E256F}"/>
            </c:ext>
          </c:extLst>
        </c:ser>
        <c:ser>
          <c:idx val="6"/>
          <c:order val="6"/>
          <c:tx>
            <c:strRef>
              <c:f>'Anexo 3'!$C$37</c:f>
              <c:strCache>
                <c:ptCount val="1"/>
                <c:pt idx="0">
                  <c:v>Posgrado - Doctorados</c:v>
                </c:pt>
              </c:strCache>
            </c:strRef>
          </c:tx>
          <c:spPr>
            <a:solidFill>
              <a:schemeClr val="accent1">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extLst>
                <c:ext xmlns:c15="http://schemas.microsoft.com/office/drawing/2012/chart" uri="{02D57815-91ED-43cb-92C2-25804820EDAC}">
                  <c15:fullRef>
                    <c15:sqref>'Anexo 3'!$D$29:$G$30</c15:sqref>
                  </c15:fullRef>
                </c:ext>
              </c:extLst>
              <c:f>'Anexo 3'!$F$29:$F$30</c:f>
              <c:multiLvlStrCache>
                <c:ptCount val="1"/>
                <c:lvl>
                  <c:pt idx="0">
                    <c:v>Jul./Sept.</c:v>
                  </c:pt>
                </c:lvl>
                <c:lvl/>
              </c:multiLvlStrCache>
            </c:multiLvlStrRef>
          </c:cat>
          <c:val>
            <c:numRef>
              <c:extLst>
                <c:ext xmlns:c15="http://schemas.microsoft.com/office/drawing/2012/chart" uri="{02D57815-91ED-43cb-92C2-25804820EDAC}">
                  <c15:fullRef>
                    <c15:sqref>'Anexo 3'!$D$37:$G$37</c15:sqref>
                  </c15:fullRef>
                </c:ext>
              </c:extLst>
              <c:f>'Anexo 3'!$F$37</c:f>
              <c:numCache>
                <c:formatCode>_-* #,##0_-;\-* #,##0_-;_-* "-"??_-;_-@_-</c:formatCode>
                <c:ptCount val="1"/>
                <c:pt idx="0">
                  <c:v>0</c:v>
                </c:pt>
              </c:numCache>
            </c:numRef>
          </c:val>
          <c:extLst xmlns:c16r2="http://schemas.microsoft.com/office/drawing/2015/06/chart">
            <c:ext xmlns:c16="http://schemas.microsoft.com/office/drawing/2014/chart" uri="{C3380CC4-5D6E-409C-BE32-E72D297353CC}">
              <c16:uniqueId val="{00000006-3183-4D59-A5C8-299ED96E256F}"/>
            </c:ext>
          </c:extLst>
        </c:ser>
        <c:dLbls>
          <c:showLegendKey val="0"/>
          <c:showVal val="0"/>
          <c:showCatName val="0"/>
          <c:showSerName val="0"/>
          <c:showPercent val="0"/>
          <c:showBubbleSize val="0"/>
        </c:dLbls>
        <c:gapWidth val="219"/>
        <c:overlap val="-27"/>
        <c:axId val="438065376"/>
        <c:axId val="438057216"/>
        <c:extLst xmlns:c16r2="http://schemas.microsoft.com/office/drawing/2015/06/chart">
          <c:ext xmlns:c15="http://schemas.microsoft.com/office/drawing/2012/chart" uri="{02D57815-91ED-43cb-92C2-25804820EDAC}">
            <c15:filteredBarSeries>
              <c15:ser>
                <c:idx val="7"/>
                <c:order val="7"/>
                <c:tx>
                  <c:strRef>
                    <c:extLst xmlns:c16r2="http://schemas.microsoft.com/office/drawing/2015/06/chart">
                      <c:ext uri="{02D57815-91ED-43cb-92C2-25804820EDAC}">
                        <c15:formulaRef>
                          <c15:sqref>'Anexo 3'!$C$38</c15:sqref>
                        </c15:formulaRef>
                      </c:ext>
                    </c:extLst>
                    <c:strCache>
                      <c:ptCount val="1"/>
                      <c:pt idx="0">
                        <c:v>Total general de Becas Otorgadas</c:v>
                      </c:pt>
                    </c:strCache>
                  </c:strRef>
                </c:tx>
                <c:spPr>
                  <a:solidFill>
                    <a:schemeClr val="accent2">
                      <a:lumMod val="6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ullRef>
                          <c15:sqref>'Anexo 3'!$D$29:$G$30</c15:sqref>
                        </c15:fullRef>
                        <c15:formulaRef>
                          <c15:sqref>'Anexo 3'!$F$29:$F$30</c15:sqref>
                        </c15:formulaRef>
                      </c:ext>
                    </c:extLst>
                    <c:multiLvlStrCache>
                      <c:ptCount val="1"/>
                      <c:lvl>
                        <c:pt idx="0">
                          <c:v>Jul./Sept.</c:v>
                        </c:pt>
                      </c:lvl>
                      <c:lvl/>
                    </c:multiLvlStrCache>
                  </c:multiLvlStrRef>
                </c:cat>
                <c:val>
                  <c:numRef>
                    <c:extLst>
                      <c:ext uri="{02D57815-91ED-43cb-92C2-25804820EDAC}">
                        <c15:fullRef>
                          <c15:sqref>'Anexo 3'!$D$38:$G$38</c15:sqref>
                        </c15:fullRef>
                        <c15:formulaRef>
                          <c15:sqref>'Anexo 3'!$F$38</c15:sqref>
                        </c15:formulaRef>
                      </c:ext>
                    </c:extLst>
                    <c:numCache>
                      <c:formatCode>#,##0</c:formatCode>
                      <c:ptCount val="1"/>
                      <c:pt idx="0">
                        <c:v>0</c:v>
                      </c:pt>
                    </c:numCache>
                  </c:numRef>
                </c:val>
                <c:extLst xmlns:c16r2="http://schemas.microsoft.com/office/drawing/2015/06/chart">
                  <c:ext xmlns:c16="http://schemas.microsoft.com/office/drawing/2014/chart" uri="{C3380CC4-5D6E-409C-BE32-E72D297353CC}">
                    <c16:uniqueId val="{00000007-3183-4D59-A5C8-299ED96E256F}"/>
                  </c:ext>
                </c:extLst>
              </c15:ser>
            </c15:filteredBarSeries>
          </c:ext>
        </c:extLst>
      </c:barChart>
      <c:catAx>
        <c:axId val="438065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057216"/>
        <c:crosses val="autoZero"/>
        <c:auto val="1"/>
        <c:lblAlgn val="ctr"/>
        <c:lblOffset val="100"/>
        <c:noMultiLvlLbl val="0"/>
      </c:catAx>
      <c:valAx>
        <c:axId val="438057216"/>
        <c:scaling>
          <c:orientation val="minMax"/>
        </c:scaling>
        <c:delete val="0"/>
        <c:axPos val="l"/>
        <c:majorGridlines>
          <c:spPr>
            <a:ln w="9525" cap="flat" cmpd="sng" algn="ctr">
              <a:solidFill>
                <a:schemeClr val="tx1">
                  <a:lumMod val="15000"/>
                  <a:lumOff val="8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065376"/>
        <c:crosses val="autoZero"/>
        <c:crossBetween val="between"/>
      </c:valAx>
      <c:spPr>
        <a:noFill/>
        <a:ln>
          <a:noFill/>
        </a:ln>
        <a:effectLst/>
      </c:spPr>
    </c:plotArea>
    <c:legend>
      <c:legendPos val="b"/>
      <c:layout>
        <c:manualLayout>
          <c:xMode val="edge"/>
          <c:yMode val="edge"/>
          <c:x val="5.0269140086302766E-3"/>
          <c:y val="0.69563649705077191"/>
          <c:w val="0.8960677933550989"/>
          <c:h val="0.261849145463500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es-DO"/>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ysClr val="windowText" lastClr="000000"/>
                </a:solidFill>
                <a:effectLst>
                  <a:outerShdw blurRad="50800" dist="38100" dir="5400000" algn="t" rotWithShape="0">
                    <a:prstClr val="black">
                      <a:alpha val="40000"/>
                    </a:prstClr>
                  </a:outerShdw>
                </a:effectLst>
                <a:latin typeface="+mn-lt"/>
                <a:ea typeface="+mn-ea"/>
                <a:cs typeface="+mn-cs"/>
              </a:defRPr>
            </a:pPr>
            <a:r>
              <a:rPr lang="en-US" sz="1000"/>
              <a:t>% Becas otorgadas por Áreas Académicas </a:t>
            </a:r>
            <a:r>
              <a:rPr lang="en-US" sz="1000" b="1" i="0" u="none" strike="noStrike" baseline="0">
                <a:effectLst/>
              </a:rPr>
              <a:t>vs Meta del trimestre establecida </a:t>
            </a:r>
          </a:p>
          <a:p>
            <a:pPr>
              <a:defRPr sz="1000"/>
            </a:pPr>
            <a:r>
              <a:rPr lang="en-US" sz="1000" b="1" i="0" u="none" strike="noStrike" baseline="0">
                <a:effectLst/>
              </a:rPr>
              <a:t>Periodo abril-junio 2023.</a:t>
            </a:r>
            <a:endParaRPr lang="en-US" sz="1000"/>
          </a:p>
        </c:rich>
      </c:tx>
      <c:layout>
        <c:manualLayout>
          <c:xMode val="edge"/>
          <c:yMode val="edge"/>
          <c:x val="0.13734199283483725"/>
          <c:y val="0"/>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ysClr val="windowText" lastClr="000000"/>
              </a:solidFill>
              <a:effectLst>
                <a:outerShdw blurRad="50800" dist="38100" dir="5400000" algn="t" rotWithShape="0">
                  <a:prstClr val="black">
                    <a:alpha val="40000"/>
                  </a:prstClr>
                </a:outerShdw>
              </a:effectLst>
              <a:latin typeface="+mn-lt"/>
              <a:ea typeface="+mn-ea"/>
              <a:cs typeface="+mn-cs"/>
            </a:defRPr>
          </a:pPr>
          <a:endParaRPr lang="es-DO"/>
        </a:p>
      </c:txPr>
    </c:title>
    <c:autoTitleDeleted val="0"/>
    <c:plotArea>
      <c:layout>
        <c:manualLayout>
          <c:layoutTarget val="inner"/>
          <c:xMode val="edge"/>
          <c:yMode val="edge"/>
          <c:x val="2.5330754251252089E-2"/>
          <c:y val="0.2156446448696468"/>
          <c:w val="0.48644093117603121"/>
          <c:h val="0.64223581965939058"/>
        </c:manualLayout>
      </c:layout>
      <c:barChart>
        <c:barDir val="bar"/>
        <c:grouping val="clustered"/>
        <c:varyColors val="0"/>
        <c:ser>
          <c:idx val="0"/>
          <c:order val="0"/>
          <c:tx>
            <c:strRef>
              <c:f>'Anexo 4'!$D$28</c:f>
              <c:strCache>
                <c:ptCount val="1"/>
                <c:pt idx="0">
                  <c:v>% Logrado vs Meta</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dPt>
            <c:idx val="1"/>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1-1FA1-49BC-ACC1-C2A0D659E60F}"/>
              </c:ext>
            </c:extLst>
          </c:dPt>
          <c:dPt>
            <c:idx val="2"/>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3-1FA1-49BC-ACC1-C2A0D659E60F}"/>
              </c:ext>
            </c:extLst>
          </c:dPt>
          <c:dPt>
            <c:idx val="3"/>
            <c:invertIfNegative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extLst xmlns:c16r2="http://schemas.microsoft.com/office/drawing/2015/06/chart">
              <c:ext xmlns:c16="http://schemas.microsoft.com/office/drawing/2014/chart" uri="{C3380CC4-5D6E-409C-BE32-E72D297353CC}">
                <c16:uniqueId val="{00000005-DC6D-468A-9749-8238F05497F7}"/>
              </c:ext>
            </c:extLst>
          </c:dPt>
          <c:dLbls>
            <c:dLbl>
              <c:idx val="3"/>
              <c:layout>
                <c:manualLayout>
                  <c:x val="-3.1729082645158353E-3"/>
                  <c:y val="-9.2431641755663964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C6D-468A-9749-8238F05497F7}"/>
                </c:ext>
                <c:ext xmlns:c15="http://schemas.microsoft.com/office/drawing/2012/chart" uri="{CE6537A1-D6FC-4f65-9D91-7224C49458BB}">
                  <c15:layout/>
                </c:ext>
              </c:extLst>
            </c:dLbl>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f>'Anexo 4'!$C$29:$C$32</c:f>
              <c:strCache>
                <c:ptCount val="4"/>
                <c:pt idx="1">
                  <c:v>Programa Formación Inicial</c:v>
                </c:pt>
                <c:pt idx="2">
                  <c:v>Posgrado</c:v>
                </c:pt>
                <c:pt idx="3">
                  <c:v>Diplomados y Talleres, congresos, cursos y seminarios</c:v>
                </c:pt>
              </c:strCache>
            </c:strRef>
          </c:cat>
          <c:val>
            <c:numRef>
              <c:f>'Anexo 4'!$D$29:$D$32</c:f>
              <c:numCache>
                <c:formatCode>0%</c:formatCode>
                <c:ptCount val="4"/>
                <c:pt idx="1">
                  <c:v>1</c:v>
                </c:pt>
                <c:pt idx="2">
                  <c:v>1</c:v>
                </c:pt>
                <c:pt idx="3" formatCode="0.0%">
                  <c:v>1</c:v>
                </c:pt>
              </c:numCache>
            </c:numRef>
          </c:val>
          <c:extLst xmlns:c16r2="http://schemas.microsoft.com/office/drawing/2015/06/chart">
            <c:ext xmlns:c16="http://schemas.microsoft.com/office/drawing/2014/chart" uri="{C3380CC4-5D6E-409C-BE32-E72D297353CC}">
              <c16:uniqueId val="{00000000-1F45-4BB0-A032-01071405A1DA}"/>
            </c:ext>
          </c:extLst>
        </c:ser>
        <c:dLbls>
          <c:showLegendKey val="0"/>
          <c:showVal val="0"/>
          <c:showCatName val="0"/>
          <c:showSerName val="0"/>
          <c:showPercent val="0"/>
          <c:showBubbleSize val="0"/>
        </c:dLbls>
        <c:gapWidth val="100"/>
        <c:axId val="438075168"/>
        <c:axId val="438071904"/>
      </c:barChart>
      <c:valAx>
        <c:axId val="438071904"/>
        <c:scaling>
          <c:orientation val="minMax"/>
        </c:scaling>
        <c:delete val="1"/>
        <c:axPos val="b"/>
        <c:majorGridlines>
          <c:spPr>
            <a:ln w="9525" cap="flat" cmpd="sng" algn="ctr">
              <a:solidFill>
                <a:schemeClr val="lt1">
                  <a:lumMod val="95000"/>
                  <a:alpha val="10000"/>
                </a:schemeClr>
              </a:solidFill>
              <a:round/>
            </a:ln>
            <a:effectLst/>
          </c:spPr>
        </c:majorGridlines>
        <c:numFmt formatCode="General" sourceLinked="1"/>
        <c:majorTickMark val="out"/>
        <c:minorTickMark val="none"/>
        <c:tickLblPos val="nextTo"/>
        <c:crossAx val="438075168"/>
        <c:crosses val="autoZero"/>
        <c:crossBetween val="between"/>
      </c:valAx>
      <c:catAx>
        <c:axId val="438075168"/>
        <c:scaling>
          <c:orientation val="minMax"/>
        </c:scaling>
        <c:delete val="0"/>
        <c:axPos val="l"/>
        <c:numFmt formatCode="General" sourceLinked="1"/>
        <c:majorTickMark val="out"/>
        <c:minorTickMark val="none"/>
        <c:tickLblPos val="nextTo"/>
        <c:spPr>
          <a:noFill/>
          <a:ln w="12700" cap="flat" cmpd="sng" algn="ctr">
            <a:solidFill>
              <a:schemeClr val="lt1">
                <a:lumMod val="95000"/>
                <a:alpha val="54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s-DO"/>
          </a:p>
        </c:txPr>
        <c:crossAx val="438071904"/>
        <c:crosses val="autoZero"/>
        <c:auto val="1"/>
        <c:lblAlgn val="ctr"/>
        <c:lblOffset val="100"/>
        <c:noMultiLvlLbl val="0"/>
      </c:cat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lumMod val="95000"/>
      </a:schemeClr>
    </a:solidFill>
    <a:ln>
      <a:solidFill>
        <a:schemeClr val="accent1"/>
      </a:solidFill>
    </a:ln>
    <a:effectLst/>
  </c:spPr>
  <c:txPr>
    <a:bodyPr/>
    <a:lstStyle/>
    <a:p>
      <a:pPr>
        <a:defRPr>
          <a:solidFill>
            <a:sysClr val="windowText" lastClr="000000"/>
          </a:solidFill>
        </a:defRPr>
      </a:pPr>
      <a:endParaRPr lang="es-D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Departamento de Formación Inicial  </a:t>
            </a:r>
          </a:p>
          <a:p>
            <a:pPr>
              <a:defRPr sz="1000" b="1">
                <a:solidFill>
                  <a:sysClr val="windowText" lastClr="000000"/>
                </a:solidFill>
              </a:defRPr>
            </a:pPr>
            <a:r>
              <a:rPr lang="en-US" sz="1000" b="1" i="0" baseline="0">
                <a:solidFill>
                  <a:sysClr val="windowText" lastClr="000000"/>
                </a:solidFill>
                <a:effectLst/>
              </a:rPr>
              <a:t>Distribución de bachilleres becados en licenciaturas</a:t>
            </a:r>
            <a:r>
              <a:rPr lang="es-DO" sz="1000" b="1" i="0" baseline="0">
                <a:solidFill>
                  <a:sysClr val="windowText" lastClr="000000"/>
                </a:solidFill>
                <a:effectLst/>
              </a:rPr>
              <a:t> por</a:t>
            </a:r>
            <a:r>
              <a:rPr lang="en-US" sz="1000" b="1" i="0" baseline="0">
                <a:solidFill>
                  <a:sysClr val="windowText" lastClr="000000"/>
                </a:solidFill>
                <a:effectLst/>
              </a:rPr>
              <a:t> área formativa</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12428184938421159"/>
          <c:y val="1.9092874615934039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plotArea>
      <c:layout>
        <c:manualLayout>
          <c:layoutTarget val="inner"/>
          <c:xMode val="edge"/>
          <c:yMode val="edge"/>
          <c:x val="0.31894555488256277"/>
          <c:y val="0.29780858178011732"/>
          <c:w val="0.63715700922000129"/>
          <c:h val="0.49317474940190648"/>
        </c:manualLayout>
      </c:layout>
      <c:barChart>
        <c:barDir val="bar"/>
        <c:grouping val="clustered"/>
        <c:varyColors val="0"/>
        <c:ser>
          <c:idx val="0"/>
          <c:order val="0"/>
          <c:tx>
            <c:strRef>
              <c:f>'2do trimestre'!$C$22</c:f>
              <c:strCache>
                <c:ptCount val="1"/>
                <c:pt idx="0">
                  <c:v>Becas otorgadas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trimestre'!$B$23:$B$27</c:f>
              <c:strCache>
                <c:ptCount val="5"/>
                <c:pt idx="0">
                  <c:v>Biología</c:v>
                </c:pt>
                <c:pt idx="1">
                  <c:v>Educación Física</c:v>
                </c:pt>
                <c:pt idx="2">
                  <c:v>Educación Inicial</c:v>
                </c:pt>
                <c:pt idx="3">
                  <c:v>Química </c:v>
                </c:pt>
                <c:pt idx="4">
                  <c:v>Matemática</c:v>
                </c:pt>
              </c:strCache>
            </c:strRef>
          </c:cat>
          <c:val>
            <c:numRef>
              <c:f>'2do trimestre'!$C$23:$C$27</c:f>
              <c:numCache>
                <c:formatCode>General</c:formatCode>
                <c:ptCount val="5"/>
                <c:pt idx="0">
                  <c:v>14</c:v>
                </c:pt>
                <c:pt idx="1">
                  <c:v>15</c:v>
                </c:pt>
                <c:pt idx="2">
                  <c:v>11</c:v>
                </c:pt>
                <c:pt idx="3">
                  <c:v>20</c:v>
                </c:pt>
                <c:pt idx="4">
                  <c:v>55</c:v>
                </c:pt>
              </c:numCache>
            </c:numRef>
          </c:val>
          <c:extLst xmlns:c16r2="http://schemas.microsoft.com/office/drawing/2015/06/chart">
            <c:ext xmlns:c16="http://schemas.microsoft.com/office/drawing/2014/chart" uri="{C3380CC4-5D6E-409C-BE32-E72D297353CC}">
              <c16:uniqueId val="{00000000-78BE-42A7-8705-278F1A22E7FC}"/>
            </c:ext>
          </c:extLst>
        </c:ser>
        <c:ser>
          <c:idx val="1"/>
          <c:order val="1"/>
          <c:tx>
            <c:strRef>
              <c:f>'2do trimestre'!$D$22</c:f>
              <c:strCache>
                <c:ptCount val="1"/>
                <c:pt idx="0">
                  <c:v>% </c:v>
                </c:pt>
              </c:strCache>
            </c:strRef>
          </c:tx>
          <c:spPr>
            <a:solidFill>
              <a:schemeClr val="bg1"/>
            </a:solidFill>
            <a:ln>
              <a:noFill/>
            </a:ln>
            <a:effectLst/>
          </c:spPr>
          <c:invertIfNegative val="0"/>
          <c:cat>
            <c:strRef>
              <c:f>'2do trimestre'!$B$23:$B$27</c:f>
              <c:strCache>
                <c:ptCount val="5"/>
                <c:pt idx="0">
                  <c:v>Biología</c:v>
                </c:pt>
                <c:pt idx="1">
                  <c:v>Educación Física</c:v>
                </c:pt>
                <c:pt idx="2">
                  <c:v>Educación Inicial</c:v>
                </c:pt>
                <c:pt idx="3">
                  <c:v>Química </c:v>
                </c:pt>
                <c:pt idx="4">
                  <c:v>Matemática</c:v>
                </c:pt>
              </c:strCache>
            </c:strRef>
          </c:cat>
          <c:val>
            <c:numRef>
              <c:f>'2do trimestre'!$D$23:$D$27</c:f>
              <c:numCache>
                <c:formatCode>0.00%</c:formatCode>
                <c:ptCount val="5"/>
                <c:pt idx="0">
                  <c:v>0.12173913043478261</c:v>
                </c:pt>
                <c:pt idx="1">
                  <c:v>0.13043478260869565</c:v>
                </c:pt>
                <c:pt idx="2">
                  <c:v>9.5652173913043481E-2</c:v>
                </c:pt>
                <c:pt idx="3">
                  <c:v>0.17391304347826086</c:v>
                </c:pt>
                <c:pt idx="4">
                  <c:v>0.47826086956521741</c:v>
                </c:pt>
              </c:numCache>
            </c:numRef>
          </c:val>
          <c:extLst xmlns:c16r2="http://schemas.microsoft.com/office/drawing/2015/06/chart" xmlns:c15="http://schemas.microsoft.com/office/drawing/2012/chart">
            <c:ext xmlns:c16="http://schemas.microsoft.com/office/drawing/2014/chart" uri="{C3380CC4-5D6E-409C-BE32-E72D297353CC}">
              <c16:uniqueId val="{00000003-78BE-42A7-8705-278F1A22E7FC}"/>
            </c:ext>
          </c:extLst>
        </c:ser>
        <c:dLbls>
          <c:showLegendKey val="0"/>
          <c:showVal val="0"/>
          <c:showCatName val="0"/>
          <c:showSerName val="0"/>
          <c:showPercent val="0"/>
          <c:showBubbleSize val="0"/>
        </c:dLbls>
        <c:gapWidth val="182"/>
        <c:axId val="438331024"/>
        <c:axId val="438313616"/>
        <c:extLst xmlns:c16r2="http://schemas.microsoft.com/office/drawing/2015/06/chart"/>
      </c:barChart>
      <c:catAx>
        <c:axId val="438331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3616"/>
        <c:crosses val="autoZero"/>
        <c:auto val="1"/>
        <c:lblAlgn val="ctr"/>
        <c:lblOffset val="100"/>
        <c:noMultiLvlLbl val="0"/>
      </c:catAx>
      <c:valAx>
        <c:axId val="43831361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31024"/>
        <c:crosses val="autoZero"/>
        <c:crossBetween val="between"/>
      </c:valAx>
      <c:spPr>
        <a:noFill/>
        <a:ln>
          <a:noFill/>
        </a:ln>
        <a:effectLst/>
      </c:spPr>
    </c:plotArea>
    <c:legend>
      <c:legendPos val="b"/>
      <c:legendEntry>
        <c:idx val="0"/>
        <c:delete val="1"/>
      </c:legendEntry>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Posgrado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A403-432A-8247-805D1D21EBD9}"/>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A403-432A-8247-805D1D21EBD9}"/>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4-A403-432A-8247-805D1D21EBD9}"/>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A403-432A-8247-805D1D21EBD9}"/>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6-A403-432A-8247-805D1D21EBD9}"/>
              </c:ext>
            </c:extLst>
          </c:dPt>
          <c:dLbls>
            <c:dLbl>
              <c:idx val="0"/>
              <c:layout>
                <c:manualLayout>
                  <c:x val="-2.506677231383813E-2"/>
                  <c:y val="-1.9722441167307949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3-A403-432A-8247-805D1D21EBD9}"/>
                </c:ext>
                <c:ext xmlns:c15="http://schemas.microsoft.com/office/drawing/2012/chart" uri="{CE6537A1-D6FC-4f65-9D91-7224C49458BB}">
                  <c15:layout/>
                </c:ext>
              </c:extLst>
            </c:dLbl>
            <c:dLbl>
              <c:idx val="1"/>
              <c:layout>
                <c:manualLayout>
                  <c:x val="8.0734908136482944E-2"/>
                  <c:y val="-0.1493000644560100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5-A403-432A-8247-805D1D21EBD9}"/>
                </c:ext>
                <c:ext xmlns:c15="http://schemas.microsoft.com/office/drawing/2012/chart" uri="{CE6537A1-D6FC-4f65-9D91-7224C49458BB}">
                  <c15:layout/>
                </c:ext>
              </c:extLst>
            </c:dLbl>
            <c:dLbl>
              <c:idx val="2"/>
              <c:layout>
                <c:manualLayout>
                  <c:x val="6.7757308638307021E-2"/>
                  <c:y val="-6.8056671883227116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4-A403-432A-8247-805D1D21EBD9}"/>
                </c:ext>
                <c:ext xmlns:c15="http://schemas.microsoft.com/office/drawing/2012/chart" uri="{CE6537A1-D6FC-4f65-9D91-7224C49458BB}">
                  <c15:layout/>
                </c:ext>
              </c:extLst>
            </c:dLbl>
            <c:dLbl>
              <c:idx val="3"/>
              <c:layout>
                <c:manualLayout>
                  <c:x val="2.8002938311956289E-2"/>
                  <c:y val="-9.6331771414926073E-3"/>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7-A403-432A-8247-805D1D21EBD9}"/>
                </c:ext>
                <c:ext xmlns:c15="http://schemas.microsoft.com/office/drawing/2012/chart" uri="{CE6537A1-D6FC-4f65-9D91-7224C49458BB}">
                  <c15:layout/>
                </c:ext>
              </c:extLst>
            </c:dLbl>
            <c:dLbl>
              <c:idx val="4"/>
              <c:layout>
                <c:manualLayout>
                  <c:x val="0.11219795638752703"/>
                  <c:y val="-2.1560512482462154E-2"/>
                </c:manualLayout>
              </c:layout>
              <c:showLegendKey val="0"/>
              <c:showVal val="0"/>
              <c:showCatName val="0"/>
              <c:showSerName val="0"/>
              <c:showPercent val="1"/>
              <c:showBubbleSize val="0"/>
              <c:extLst xmlns:c16r2="http://schemas.microsoft.com/office/drawing/2015/06/chart">
                <c:ext xmlns:c16="http://schemas.microsoft.com/office/drawing/2014/chart" uri="{C3380CC4-5D6E-409C-BE32-E72D297353CC}">
                  <c16:uniqueId val="{00000006-A403-432A-8247-805D1D21EBD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'2do trimestre'!$B$226:$B$230</c:f>
              <c:strCache>
                <c:ptCount val="5"/>
                <c:pt idx="0">
                  <c:v>Metropolitana</c:v>
                </c:pt>
                <c:pt idx="1">
                  <c:v>Sur</c:v>
                </c:pt>
                <c:pt idx="2">
                  <c:v>Este</c:v>
                </c:pt>
                <c:pt idx="3">
                  <c:v>Norte</c:v>
                </c:pt>
                <c:pt idx="4">
                  <c:v>Nordeste</c:v>
                </c:pt>
              </c:strCache>
            </c:strRef>
          </c:cat>
          <c:val>
            <c:numRef>
              <c:f>'2do trimestre'!$C$226:$C$230</c:f>
              <c:numCache>
                <c:formatCode>General</c:formatCode>
                <c:ptCount val="5"/>
                <c:pt idx="0">
                  <c:v>777</c:v>
                </c:pt>
                <c:pt idx="1">
                  <c:v>583</c:v>
                </c:pt>
                <c:pt idx="2">
                  <c:v>344</c:v>
                </c:pt>
                <c:pt idx="3">
                  <c:v>261</c:v>
                </c:pt>
                <c:pt idx="4">
                  <c:v>156</c:v>
                </c:pt>
              </c:numCache>
            </c:numRef>
          </c:val>
          <c:extLst xmlns:c16r2="http://schemas.microsoft.com/office/drawing/2015/06/chart">
            <c:ext xmlns:c16="http://schemas.microsoft.com/office/drawing/2014/chart" uri="{C3380CC4-5D6E-409C-BE32-E72D297353CC}">
              <c16:uniqueId val="{00000000-A403-432A-8247-805D1D21EBD9}"/>
            </c:ext>
          </c:extLst>
        </c:ser>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9CC4-462F-9C7B-8E565A9E9C42}"/>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D-9CC4-462F-9C7B-8E565A9E9C42}"/>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F-9CC4-462F-9C7B-8E565A9E9C42}"/>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1-9CC4-462F-9C7B-8E565A9E9C42}"/>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3-9CC4-462F-9C7B-8E565A9E9C42}"/>
              </c:ext>
            </c:extLst>
          </c:dPt>
          <c:cat>
            <c:strRef>
              <c:f>'2do trimestre'!$B$226:$B$230</c:f>
              <c:strCache>
                <c:ptCount val="5"/>
                <c:pt idx="0">
                  <c:v>Metropolitana</c:v>
                </c:pt>
                <c:pt idx="1">
                  <c:v>Sur</c:v>
                </c:pt>
                <c:pt idx="2">
                  <c:v>Este</c:v>
                </c:pt>
                <c:pt idx="3">
                  <c:v>Norte</c:v>
                </c:pt>
                <c:pt idx="4">
                  <c:v>Nordeste</c:v>
                </c:pt>
              </c:strCache>
            </c:strRef>
          </c:cat>
          <c:val>
            <c:numRef>
              <c:f>'2do trimestre'!$D$226:$D$230</c:f>
              <c:numCache>
                <c:formatCode>0%</c:formatCode>
                <c:ptCount val="5"/>
                <c:pt idx="0">
                  <c:v>0.36633663366336633</c:v>
                </c:pt>
                <c:pt idx="1">
                  <c:v>0.27487034417727485</c:v>
                </c:pt>
                <c:pt idx="2">
                  <c:v>0.1621876473361622</c:v>
                </c:pt>
                <c:pt idx="3">
                  <c:v>0.12305516265912306</c:v>
                </c:pt>
                <c:pt idx="4">
                  <c:v>7.355021216407355E-2</c:v>
                </c:pt>
              </c:numCache>
            </c:numRef>
          </c:val>
          <c:extLst xmlns:c16r2="http://schemas.microsoft.com/office/drawing/2015/06/chart">
            <c:ext xmlns:c16="http://schemas.microsoft.com/office/drawing/2014/chart" uri="{C3380CC4-5D6E-409C-BE32-E72D297353CC}">
              <c16:uniqueId val="{00000001-A403-432A-8247-805D1D21EBD9}"/>
            </c:ext>
          </c:extLst>
        </c:ser>
        <c:dLbls>
          <c:showLegendKey val="0"/>
          <c:showVal val="0"/>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mn-lt"/>
                <a:ea typeface="+mn-ea"/>
                <a:cs typeface="+mn-cs"/>
              </a:defRPr>
            </a:pPr>
            <a:r>
              <a:rPr lang="en-US" sz="1000" b="1" i="0" baseline="0">
                <a:effectLst/>
              </a:rPr>
              <a:t>Programas de Formación y Desarrollo Profesional </a:t>
            </a:r>
            <a:r>
              <a:rPr lang="en-US" sz="1000" b="1" i="0" baseline="0">
                <a:solidFill>
                  <a:sysClr val="windowText" lastClr="000000"/>
                </a:solidFill>
                <a:effectLst/>
              </a:rPr>
              <a:t>  </a:t>
            </a:r>
            <a:endParaRPr lang="es-DO" sz="10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a:solidFill>
                  <a:sysClr val="windowText" lastClr="000000"/>
                </a:solidFill>
              </a:defRPr>
            </a:pPr>
            <a:r>
              <a:rPr lang="en-US" sz="1000" b="1" i="0" baseline="0">
                <a:solidFill>
                  <a:sysClr val="windowText" lastClr="000000"/>
                </a:solidFill>
                <a:effectLst/>
              </a:rPr>
              <a:t>% Becas otorgadas según Eje Geográfico</a:t>
            </a:r>
            <a:endParaRPr lang="es-DO" sz="1000" b="1">
              <a:solidFill>
                <a:sysClr val="windowText" lastClr="000000"/>
              </a:solidFill>
              <a:effectLst/>
            </a:endParaRPr>
          </a:p>
          <a:p>
            <a:pPr marL="0" marR="0" lvl="0" indent="0" algn="ctr" defTabSz="914400" rtl="0" eaLnBrk="1" fontAlgn="auto" latinLnBrk="0" hangingPunct="1">
              <a:lnSpc>
                <a:spcPct val="100000"/>
              </a:lnSpc>
              <a:spcBef>
                <a:spcPts val="0"/>
              </a:spcBef>
              <a:spcAft>
                <a:spcPts val="0"/>
              </a:spcAft>
              <a:buClrTx/>
              <a:buSzTx/>
              <a:buFontTx/>
              <a:buNone/>
              <a:tabLst/>
              <a:defRPr sz="1000" b="1">
                <a:solidFill>
                  <a:sysClr val="windowText" lastClr="000000"/>
                </a:solidFill>
              </a:defRPr>
            </a:pPr>
            <a:r>
              <a:rPr lang="en-US" sz="1000" b="1" i="0" baseline="0">
                <a:effectLst/>
              </a:rPr>
              <a:t>Periodo abril-junio 2023.</a:t>
            </a:r>
            <a:endParaRPr lang="es-DO" sz="1000">
              <a:effectLst/>
            </a:endParaRPr>
          </a:p>
        </c:rich>
      </c:tx>
      <c:layout>
        <c:manualLayout>
          <c:xMode val="edge"/>
          <c:yMode val="edge"/>
          <c:x val="0.12027279376963125"/>
          <c:y val="3.12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D020-4EA9-ACBC-76A1EB810E1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D020-4EA9-ACBC-76A1EB810E1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D020-4EA9-ACBC-76A1EB810E11}"/>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D020-4EA9-ACBC-76A1EB810E11}"/>
              </c:ext>
            </c:extLst>
          </c:dPt>
          <c:dPt>
            <c:idx val="4"/>
            <c:bubble3D val="0"/>
            <c:spPr>
              <a:solidFill>
                <a:srgbClr val="FF0000"/>
              </a:solidFill>
              <a:ln w="25400">
                <a:solidFill>
                  <a:srgbClr val="FF0000"/>
                </a:solidFill>
              </a:ln>
              <a:effectLst/>
              <a:sp3d contourW="25400">
                <a:contourClr>
                  <a:srgbClr val="FF0000"/>
                </a:contourClr>
              </a:sp3d>
            </c:spPr>
            <c:extLst xmlns:c16r2="http://schemas.microsoft.com/office/drawing/2015/06/chart">
              <c:ext xmlns:c16="http://schemas.microsoft.com/office/drawing/2014/chart" uri="{C3380CC4-5D6E-409C-BE32-E72D297353CC}">
                <c16:uniqueId val="{00000014-D020-4EA9-ACBC-76A1EB810E11}"/>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'2do trimestre'!$B$180:$B$184</c:f>
              <c:strCache>
                <c:ptCount val="5"/>
                <c:pt idx="0">
                  <c:v>Metropolitana</c:v>
                </c:pt>
                <c:pt idx="1">
                  <c:v>Sur</c:v>
                </c:pt>
                <c:pt idx="2">
                  <c:v>Este</c:v>
                </c:pt>
                <c:pt idx="3">
                  <c:v>Norte</c:v>
                </c:pt>
                <c:pt idx="4">
                  <c:v>Nordeste</c:v>
                </c:pt>
              </c:strCache>
            </c:strRef>
          </c:cat>
          <c:val>
            <c:numRef>
              <c:f>'2do trimestre'!$D$180:$D$184</c:f>
              <c:numCache>
                <c:formatCode>0.0%</c:formatCode>
                <c:ptCount val="5"/>
                <c:pt idx="0">
                  <c:v>0.37032646653637907</c:v>
                </c:pt>
                <c:pt idx="1">
                  <c:v>0.18146285201678788</c:v>
                </c:pt>
                <c:pt idx="2">
                  <c:v>0.13039438695415373</c:v>
                </c:pt>
                <c:pt idx="3">
                  <c:v>0.21273187453945472</c:v>
                </c:pt>
                <c:pt idx="4">
                  <c:v>0.10508441995322462</c:v>
                </c:pt>
              </c:numCache>
            </c:numRef>
          </c:val>
          <c:extLst xmlns:c16r2="http://schemas.microsoft.com/office/drawing/2015/06/chart">
            <c:ext xmlns:c16="http://schemas.microsoft.com/office/drawing/2014/chart" uri="{C3380CC4-5D6E-409C-BE32-E72D297353CC}">
              <c16:uniqueId val="{00000015-D020-4EA9-ACBC-76A1EB810E11}"/>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D020-4EA9-ACBC-76A1EB810E1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D020-4EA9-ACBC-76A1EB810E1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D020-4EA9-ACBC-76A1EB810E11}"/>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D020-4EA9-ACBC-76A1EB810E11}"/>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D020-4EA9-ACBC-76A1EB810E11}"/>
                    </c:ext>
                  </c:extLst>
                </c:dPt>
                <c:dLbls>
                  <c:dLbl>
                    <c:idx val="0"/>
                    <c:layout>
                      <c:manualLayout>
                        <c:x val="-5.4365847711659129E-2"/>
                        <c:y val="4.176714238845144E-3"/>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9A925A29-14A2-4689-885E-1945DA6EF355}" type="VALUE">
                            <a:rPr lang="en-US"/>
                            <a:pPr>
                              <a:defRPr b="1">
                                <a:solidFill>
                                  <a:srgbClr val="FF0000"/>
                                </a:solidFill>
                              </a:defRPr>
                            </a:pPr>
                            <a:t>[VALOR]</a:t>
                          </a:fld>
                          <a:r>
                            <a:rPr lang="en-US" baseline="0"/>
                            <a:t>, 22.3%</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D020-4EA9-ACBC-76A1EB810E11}"/>
                      </c:ext>
                      <c:ext uri="{CE6537A1-D6FC-4f65-9D91-7224C49458BB}">
                        <c15:layout>
                          <c:manualLayout>
                            <c:w val="0.11029158240465842"/>
                            <c:h val="0.16658874671916007"/>
                          </c:manualLayout>
                        </c15:layout>
                        <c15:dlblFieldTable/>
                        <c15:showDataLabelsRange val="0"/>
                      </c:ext>
                    </c:extLst>
                  </c:dLbl>
                  <c:dLbl>
                    <c:idx val="1"/>
                    <c:layout>
                      <c:manualLayout>
                        <c:x val="-8.8650803895428071E-4"/>
                        <c:y val="-9.3515625000000005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D20BE4B2-A0E8-4530-B6E0-FAC572B29C0B}" type="VALUE">
                            <a:rPr lang="en-US"/>
                            <a:pPr>
                              <a:defRPr b="1">
                                <a:solidFill>
                                  <a:srgbClr val="FF0000"/>
                                </a:solidFill>
                              </a:defRPr>
                            </a:pPr>
                            <a:t>[VALOR]</a:t>
                          </a:fld>
                          <a:r>
                            <a:rPr lang="en-US" baseline="0"/>
                            <a:t>, 17.9%</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D020-4EA9-ACBC-76A1EB810E11}"/>
                      </c:ext>
                      <c:ext uri="{CE6537A1-D6FC-4f65-9D91-7224C49458BB}">
                        <c15:layout>
                          <c:manualLayout>
                            <c:w val="0.11029158240465842"/>
                            <c:h val="0.15617208005249342"/>
                          </c:manualLayout>
                        </c15:layout>
                        <c15:dlblFieldTable/>
                        <c15:showDataLabelsRange val="0"/>
                      </c:ext>
                    </c:extLst>
                  </c:dLbl>
                  <c:dLbl>
                    <c:idx val="2"/>
                    <c:layout>
                      <c:manualLayout>
                        <c:x val="-4.3715846994535464E-2"/>
                        <c:y val="-5.145136154855643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5-D020-4EA9-ACBC-76A1EB810E11}"/>
                      </c:ext>
                      <c:ext uri="{CE6537A1-D6FC-4f65-9D91-7224C49458BB}">
                        <c15:layout>
                          <c:manualLayout>
                            <c:w val="0.10109289617486339"/>
                            <c:h val="0.17838541666666666"/>
                          </c:manualLayout>
                        </c15:layout>
                      </c:ext>
                    </c:extLst>
                  </c:dLbl>
                  <c:dLbl>
                    <c:idx val="3"/>
                    <c:layout>
                      <c:manualLayout>
                        <c:x val="-5.239877802159976E-3"/>
                        <c:y val="-0.12613353018372703"/>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B2DA0DBB-081C-4854-9DF7-80007DACA696}" type="VALUE">
                            <a:rPr lang="en-US"/>
                            <a:pPr>
                              <a:defRPr b="1">
                                <a:solidFill>
                                  <a:srgbClr val="FF0000"/>
                                </a:solidFill>
                              </a:defRPr>
                            </a:pPr>
                            <a:t>[VALOR]</a:t>
                          </a:fld>
                          <a:r>
                            <a:rPr lang="en-US" baseline="0"/>
                            <a:t>, 28.4%</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D020-4EA9-ACBC-76A1EB810E11}"/>
                      </c:ext>
                      <c:ext uri="{CE6537A1-D6FC-4f65-9D91-7224C49458BB}">
                        <c15:layout>
                          <c:manualLayout>
                            <c:w val="0.12122054415329231"/>
                            <c:h val="0.1978387467191601"/>
                          </c:manualLayout>
                        </c15:layout>
                        <c15:dlblFieldTable/>
                        <c15:showDataLabelsRange val="0"/>
                      </c:ext>
                    </c:extLst>
                  </c:dLbl>
                  <c:dLbl>
                    <c:idx val="4"/>
                    <c:layout>
                      <c:manualLayout>
                        <c:x val="2.5857894812328752E-2"/>
                        <c:y val="-3.2560490485564302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D020-4EA9-ACBC-76A1EB810E11}"/>
                      </c:ext>
                      <c:ext uri="{CE6537A1-D6FC-4f65-9D91-7224C49458BB}">
                        <c15:layout>
                          <c:manualLayout>
                            <c:w val="0.1066485951551138"/>
                            <c:h val="0.17700541338582676"/>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'2do trimestre'!$B$180:$B$184</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'2do trimestre'!$C$180:$C$184</c15:sqref>
                        </c15:formulaRef>
                      </c:ext>
                    </c:extLst>
                    <c:numCache>
                      <c:formatCode>_-* #,##0_-;\-* #,##0_-;_-* "-"??_-;_-@_-</c:formatCode>
                      <c:ptCount val="5"/>
                      <c:pt idx="0">
                        <c:v>11559</c:v>
                      </c:pt>
                      <c:pt idx="1">
                        <c:v>5664</c:v>
                      </c:pt>
                      <c:pt idx="2">
                        <c:v>4070</c:v>
                      </c:pt>
                      <c:pt idx="3">
                        <c:v>6640</c:v>
                      </c:pt>
                      <c:pt idx="4">
                        <c:v>3280</c:v>
                      </c:pt>
                    </c:numCache>
                  </c:numRef>
                </c:val>
                <c:extLst xmlns:c16r2="http://schemas.microsoft.com/office/drawing/2015/06/chart">
                  <c:ext xmlns:c16="http://schemas.microsoft.com/office/drawing/2014/chart" uri="{C3380CC4-5D6E-409C-BE32-E72D297353CC}">
                    <c16:uniqueId val="{0000000A-D020-4EA9-ACBC-76A1EB810E11}"/>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Formación Inicial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abril-junio 2023.</a:t>
            </a:r>
            <a:endParaRPr lang="es-DO" sz="1000">
              <a:effectLst/>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9B3E-4160-B3A8-0C0A98FBDED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9B3E-4160-B3A8-0C0A98FBDED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9B3E-4160-B3A8-0C0A98FBDEDA}"/>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9B3E-4160-B3A8-0C0A98FBDEDA}"/>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9B3E-4160-B3A8-0C0A98FBDEDA}"/>
              </c:ext>
            </c:extLst>
          </c:dPt>
          <c:dLbls>
            <c:dLbl>
              <c:idx val="0"/>
              <c:layout>
                <c:manualLayout>
                  <c:x val="-8.2291736260240195E-2"/>
                  <c:y val="-5.6097041923813575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C-9B3E-4160-B3A8-0C0A98FBDEDA}"/>
                </c:ext>
                <c:ext xmlns:c15="http://schemas.microsoft.com/office/drawing/2012/chart" uri="{CE6537A1-D6FC-4f65-9D91-7224C49458BB}">
                  <c15:layout/>
                </c:ext>
              </c:extLst>
            </c:dLbl>
            <c:dLbl>
              <c:idx val="4"/>
              <c:layout>
                <c:manualLayout>
                  <c:x val="8.3169808319414618E-2"/>
                  <c:y val="-1.7720082287011421E-3"/>
                </c:manualLayout>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4-9B3E-4160-B3A8-0C0A98FBDEDA}"/>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'2do trimestre'!$B$195:$B$199</c:f>
              <c:strCache>
                <c:ptCount val="5"/>
                <c:pt idx="0">
                  <c:v>Metropolitana</c:v>
                </c:pt>
                <c:pt idx="1">
                  <c:v>Sur</c:v>
                </c:pt>
                <c:pt idx="2">
                  <c:v>Este</c:v>
                </c:pt>
                <c:pt idx="3">
                  <c:v>Norte</c:v>
                </c:pt>
                <c:pt idx="4">
                  <c:v>Nordeste</c:v>
                </c:pt>
              </c:strCache>
            </c:strRef>
          </c:cat>
          <c:val>
            <c:numRef>
              <c:f>'2do trimestre'!$D$195:$D$199</c:f>
              <c:numCache>
                <c:formatCode>0.0%</c:formatCode>
                <c:ptCount val="5"/>
                <c:pt idx="0">
                  <c:v>0.2</c:v>
                </c:pt>
                <c:pt idx="1">
                  <c:v>0.22608695652173913</c:v>
                </c:pt>
                <c:pt idx="2">
                  <c:v>0.46956521739130436</c:v>
                </c:pt>
                <c:pt idx="3">
                  <c:v>9.5652173913043481E-2</c:v>
                </c:pt>
                <c:pt idx="4">
                  <c:v>8.6956521739130436E-3</c:v>
                </c:pt>
              </c:numCache>
            </c:numRef>
          </c:val>
          <c:extLst xmlns:c16r2="http://schemas.microsoft.com/office/drawing/2015/06/chart">
            <c:ext xmlns:c16="http://schemas.microsoft.com/office/drawing/2014/chart" uri="{C3380CC4-5D6E-409C-BE32-E72D297353CC}">
              <c16:uniqueId val="{00000015-9B3E-4160-B3A8-0C0A98FBDEDA}"/>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9B3E-4160-B3A8-0C0A98FBDED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9B3E-4160-B3A8-0C0A98FBDED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9B3E-4160-B3A8-0C0A98FBDEDA}"/>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9B3E-4160-B3A8-0C0A98FBDEDA}"/>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9B3E-4160-B3A8-0C0A98FBDEDA}"/>
                    </c:ext>
                  </c:extLst>
                </c:dPt>
                <c:dLbls>
                  <c:dLbl>
                    <c:idx val="0"/>
                    <c:layout>
                      <c:manualLayout>
                        <c:x val="-3.9733715103793844E-2"/>
                        <c:y val="-4.0166702135206074E-2"/>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3A296A09-DD74-40FA-94FE-FE04B57C0D0E}" type="VALUE">
                            <a:rPr lang="en-US"/>
                            <a:pPr>
                              <a:defRPr b="1">
                                <a:solidFill>
                                  <a:srgbClr val="FF0000"/>
                                </a:solidFill>
                              </a:defRPr>
                            </a:pPr>
                            <a:t>[VALOR]</a:t>
                          </a:fld>
                          <a:r>
                            <a:rPr lang="en-US" baseline="0"/>
                            <a:t>, 33.7%</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9B3E-4160-B3A8-0C0A98FBDEDA}"/>
                      </c:ext>
                      <c:ext uri="{CE6537A1-D6FC-4f65-9D91-7224C49458BB}">
                        <c15:layout>
                          <c:manualLayout>
                            <c:w val="0.13395975503062119"/>
                            <c:h val="0.19210233855903144"/>
                          </c:manualLayout>
                        </c15:layout>
                        <c15:dlblFieldTable/>
                        <c15:showDataLabelsRange val="0"/>
                      </c:ext>
                    </c:extLst>
                  </c:dLbl>
                  <c:dLbl>
                    <c:idx val="1"/>
                    <c:layout>
                      <c:manualLayout>
                        <c:x val="-2.6262626262626265E-2"/>
                        <c:y val="-0.24432527015204181"/>
                      </c:manualLayout>
                    </c:layout>
                    <c:tx>
                      <c:rich>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fld id="{2E2E3A3D-B028-4ABD-95F4-330F21844DB2}" type="VALUE">
                            <a:rPr lang="en-US"/>
                            <a:pPr>
                              <a:defRPr b="1">
                                <a:solidFill>
                                  <a:srgbClr val="FF0000"/>
                                </a:solidFill>
                              </a:defRPr>
                            </a:pPr>
                            <a:t>[VALOR]</a:t>
                          </a:fld>
                          <a:r>
                            <a:rPr lang="en-US" baseline="0"/>
                            <a:t>, 29.8%</a:t>
                          </a:r>
                        </a:p>
                      </c:rich>
                    </c:tx>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9B3E-4160-B3A8-0C0A98FBDEDA}"/>
                      </c:ext>
                      <c:ext uri="{CE6537A1-D6FC-4f65-9D91-7224C49458BB}">
                        <c15:layout>
                          <c:manualLayout>
                            <c:w val="0.13030303030303031"/>
                            <c:h val="0.21171171171171171"/>
                          </c:manualLayout>
                        </c15:layout>
                        <c15:dlblFieldTable/>
                        <c15:showDataLabelsRange val="0"/>
                      </c:ext>
                    </c:extLst>
                  </c:dLbl>
                  <c:dLbl>
                    <c:idx val="3"/>
                    <c:layout>
                      <c:manualLayout>
                        <c:x val="3.9857417115185048E-2"/>
                        <c:y val="-6.5375331039701112E-2"/>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9B3E-4160-B3A8-0C0A98FBDEDA}"/>
                      </c:ext>
                      <c:ext uri="{CE6537A1-D6FC-4f65-9D91-7224C49458BB}">
                        <c15:layout>
                          <c:manualLayout>
                            <c:w val="8.9515310586176733E-2"/>
                            <c:h val="0.16207230852900145"/>
                          </c:manualLayout>
                        </c15:layout>
                      </c:ext>
                    </c:extLst>
                  </c:dLbl>
                  <c:dLbl>
                    <c:idx val="4"/>
                    <c:layout>
                      <c:manualLayout>
                        <c:x val="4.8053766006521913E-2"/>
                        <c:y val="-1.1101652833936299E-3"/>
                      </c:manualLayout>
                    </c:layout>
                    <c:spPr>
                      <a:noFill/>
                      <a:ln>
                        <a:noFill/>
                      </a:ln>
                      <a:effectLst/>
                    </c:spPr>
                    <c:txPr>
                      <a:bodyPr rot="0" spcFirstLastPara="1" vertOverflow="ellipsis" vert="horz" wrap="square" lIns="38100" tIns="19050" rIns="38100" bIns="19050" anchor="ctr" anchorCtr="1">
                        <a:no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9B3E-4160-B3A8-0C0A98FBDEDA}"/>
                      </c:ext>
                      <c:ext uri="{CE6537A1-D6FC-4f65-9D91-7224C49458BB}">
                        <c15:layout>
                          <c:manualLayout>
                            <c:w val="0.11779813886900502"/>
                            <c:h val="0.18009032654701942"/>
                          </c:manualLayout>
                        </c15:layout>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'2do trimestre'!$B$195:$B$199</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'2do trimestre'!$C$195:$C$199</c15:sqref>
                        </c15:formulaRef>
                      </c:ext>
                    </c:extLst>
                    <c:numCache>
                      <c:formatCode>General</c:formatCode>
                      <c:ptCount val="5"/>
                      <c:pt idx="0">
                        <c:v>23</c:v>
                      </c:pt>
                      <c:pt idx="1">
                        <c:v>26</c:v>
                      </c:pt>
                      <c:pt idx="2">
                        <c:v>54</c:v>
                      </c:pt>
                      <c:pt idx="3">
                        <c:v>11</c:v>
                      </c:pt>
                      <c:pt idx="4">
                        <c:v>1</c:v>
                      </c:pt>
                    </c:numCache>
                  </c:numRef>
                </c:val>
                <c:extLst xmlns:c16r2="http://schemas.microsoft.com/office/drawing/2015/06/chart">
                  <c:ext xmlns:c16="http://schemas.microsoft.com/office/drawing/2014/chart" uri="{C3380CC4-5D6E-409C-BE32-E72D297353CC}">
                    <c16:uniqueId val="{0000000A-9B3E-4160-B3A8-0C0A98FBDEDA}"/>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r>
              <a:rPr lang="en-US" sz="1000" b="1" i="0" baseline="0">
                <a:solidFill>
                  <a:sysClr val="windowText" lastClr="000000"/>
                </a:solidFill>
                <a:effectLst/>
              </a:rPr>
              <a:t>Formación Continua  </a:t>
            </a:r>
            <a:endParaRPr lang="es-DO" sz="1000" b="1">
              <a:solidFill>
                <a:sysClr val="windowText" lastClr="000000"/>
              </a:solidFill>
              <a:effectLst/>
            </a:endParaRPr>
          </a:p>
          <a:p>
            <a:pPr>
              <a:defRPr sz="1000" b="1">
                <a:solidFill>
                  <a:sysClr val="windowText" lastClr="000000"/>
                </a:solidFill>
              </a:defRPr>
            </a:pPr>
            <a:r>
              <a:rPr lang="en-US" sz="1000" b="1" i="0" baseline="0">
                <a:solidFill>
                  <a:sysClr val="windowText" lastClr="000000"/>
                </a:solidFill>
                <a:effectLst/>
              </a:rPr>
              <a:t>% Docentes Becados según Eje Geográfico</a:t>
            </a:r>
            <a:endParaRPr lang="es-DO" sz="1000" b="1">
              <a:solidFill>
                <a:sysClr val="windowText" lastClr="000000"/>
              </a:solidFill>
              <a:effectLst/>
            </a:endParaRPr>
          </a:p>
          <a:p>
            <a:pPr>
              <a:defRPr sz="1000" b="1">
                <a:solidFill>
                  <a:sysClr val="windowText" lastClr="000000"/>
                </a:solidFill>
              </a:defRPr>
            </a:pPr>
            <a:r>
              <a:rPr lang="en-US" sz="1000" b="1" i="0" baseline="0">
                <a:effectLst/>
              </a:rPr>
              <a:t>Periodo </a:t>
            </a:r>
            <a:r>
              <a:rPr lang="en-US" sz="1000" b="1" i="0" u="none" strike="noStrike" baseline="0">
                <a:effectLst/>
              </a:rPr>
              <a:t>abril-junio </a:t>
            </a:r>
            <a:r>
              <a:rPr lang="en-US" sz="1000" b="1" i="0" baseline="0">
                <a:effectLst/>
              </a:rPr>
              <a:t>2023.</a:t>
            </a:r>
            <a:endParaRPr lang="es-DO" sz="1000">
              <a:effectLst/>
            </a:endParaRPr>
          </a:p>
        </c:rich>
      </c:tx>
      <c:layout>
        <c:manualLayout>
          <c:xMode val="edge"/>
          <c:yMode val="edge"/>
          <c:x val="0.15567676767676769"/>
          <c:y val="2.9935919302521232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mn-lt"/>
              <a:ea typeface="+mn-ea"/>
              <a:cs typeface="+mn-cs"/>
            </a:defRPr>
          </a:pPr>
          <a:endParaRPr lang="es-D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
          <c:y val="0.34679057009765674"/>
          <c:w val="0.98005058458601768"/>
          <c:h val="0.47302499349743443"/>
        </c:manualLayout>
      </c:layout>
      <c:pie3DChart>
        <c:varyColors val="1"/>
        <c:ser>
          <c:idx val="1"/>
          <c:order val="1"/>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C-3B19-4472-8148-E3DE4535D24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E-3B19-4472-8148-E3DE4535D24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0-3B19-4472-8148-E3DE4535D247}"/>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2-3B19-4472-8148-E3DE4535D247}"/>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14-3B19-4472-8148-E3DE4535D247}"/>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15:layout/>
              </c:ext>
            </c:extLst>
          </c:dLbls>
          <c:cat>
            <c:strRef>
              <c:f>'2do trimestre'!$B$210:$B$214</c:f>
              <c:strCache>
                <c:ptCount val="5"/>
                <c:pt idx="0">
                  <c:v>Metropolitana</c:v>
                </c:pt>
                <c:pt idx="1">
                  <c:v>Sur</c:v>
                </c:pt>
                <c:pt idx="2">
                  <c:v>Este</c:v>
                </c:pt>
                <c:pt idx="3">
                  <c:v>Norte</c:v>
                </c:pt>
                <c:pt idx="4">
                  <c:v>Nordeste</c:v>
                </c:pt>
              </c:strCache>
            </c:strRef>
          </c:cat>
          <c:val>
            <c:numRef>
              <c:f>'2do trimestre'!$D$210:$D$214</c:f>
              <c:numCache>
                <c:formatCode>0%</c:formatCode>
                <c:ptCount val="5"/>
                <c:pt idx="0">
                  <c:v>0.37129447492839146</c:v>
                </c:pt>
                <c:pt idx="1">
                  <c:v>0.17444870069365359</c:v>
                </c:pt>
                <c:pt idx="2">
                  <c:v>0.12672119267004867</c:v>
                </c:pt>
                <c:pt idx="3">
                  <c:v>0.21976049970666389</c:v>
                </c:pt>
                <c:pt idx="4">
                  <c:v>0.10777513200124236</c:v>
                </c:pt>
              </c:numCache>
            </c:numRef>
          </c:val>
          <c:extLst xmlns:c16r2="http://schemas.microsoft.com/office/drawing/2015/06/chart">
            <c:ext xmlns:c16="http://schemas.microsoft.com/office/drawing/2014/chart" uri="{C3380CC4-5D6E-409C-BE32-E72D297353CC}">
              <c16:uniqueId val="{00000015-3B19-4472-8148-E3DE4535D247}"/>
            </c:ext>
          </c:extLst>
        </c:ser>
        <c:dLbls>
          <c:showLegendKey val="0"/>
          <c:showVal val="0"/>
          <c:showCatName val="0"/>
          <c:showSerName val="0"/>
          <c:showPercent val="0"/>
          <c:showBubbleSize val="0"/>
          <c:showLeaderLines val="1"/>
        </c:dLbls>
        <c:extLst xmlns:c16r2="http://schemas.microsoft.com/office/drawing/2015/06/chart">
          <c:ext xmlns:c15="http://schemas.microsoft.com/office/drawing/2012/chart" uri="{02D57815-91ED-43cb-92C2-25804820EDAC}">
            <c15:filteredPieSeries>
              <c15:ser>
                <c:idx val="0"/>
                <c:order val="0"/>
                <c:dPt>
                  <c:idx val="0"/>
                  <c:bubble3D val="0"/>
                  <c:spPr>
                    <a:solidFill>
                      <a:schemeClr val="accent1"/>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3B19-4472-8148-E3DE4535D247}"/>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3B19-4472-8148-E3DE4535D247}"/>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3B19-4472-8148-E3DE4535D247}"/>
                    </c:ext>
                  </c:extLst>
                </c:dPt>
                <c:dPt>
                  <c:idx val="3"/>
                  <c:bubble3D val="0"/>
                  <c:spPr>
                    <a:solidFill>
                      <a:srgbClr val="00B05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3B19-4472-8148-E3DE4535D247}"/>
                    </c:ext>
                  </c:extLst>
                </c:dPt>
                <c:dPt>
                  <c:idx val="4"/>
                  <c:bubble3D val="0"/>
                  <c:spPr>
                    <a:solidFill>
                      <a:srgbClr val="FF0000"/>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3B19-4472-8148-E3DE4535D247}"/>
                    </c:ext>
                  </c:extLst>
                </c:dPt>
                <c:dLbls>
                  <c:dLbl>
                    <c:idx val="0"/>
                    <c:layout>
                      <c:manualLayout>
                        <c:x val="-6.5104907341127741E-2"/>
                        <c:y val="-3.5516776619138823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1-3B19-4472-8148-E3DE4535D247}"/>
                      </c:ext>
                      <c:ext uri="{CE6537A1-D6FC-4f65-9D91-7224C49458BB}"/>
                    </c:extLst>
                  </c:dLbl>
                  <c:dLbl>
                    <c:idx val="1"/>
                    <c:layout>
                      <c:manualLayout>
                        <c:x val="-8.1224528752087813E-2"/>
                        <c:y val="-0.12051311153673358"/>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3-3B19-4472-8148-E3DE4535D247}"/>
                      </c:ext>
                      <c:ext uri="{CE6537A1-D6FC-4f65-9D91-7224C49458BB}"/>
                    </c:extLst>
                  </c:dLbl>
                  <c:dLbl>
                    <c:idx val="3"/>
                    <c:layout>
                      <c:manualLayout>
                        <c:x val="0.11815159468702775"/>
                        <c:y val="-9.9715778770896879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7-3B19-4472-8148-E3DE4535D247}"/>
                      </c:ext>
                      <c:ext uri="{CE6537A1-D6FC-4f65-9D91-7224C49458BB}"/>
                    </c:extLst>
                  </c:dLbl>
                  <c:dLbl>
                    <c:idx val="4"/>
                    <c:layout>
                      <c:manualLayout>
                        <c:x val="6.6114690209178359E-2"/>
                        <c:y val="-2.6305833392447565E-2"/>
                      </c:manualLayout>
                    </c:layout>
                    <c:showLegendKey val="0"/>
                    <c:showVal val="1"/>
                    <c:showCatName val="0"/>
                    <c:showSerName val="0"/>
                    <c:showPercent val="1"/>
                    <c:showBubbleSize val="0"/>
                    <c:extLst xmlns:c16r2="http://schemas.microsoft.com/office/drawing/2015/06/chart">
                      <c:ext xmlns:c16="http://schemas.microsoft.com/office/drawing/2014/chart" uri="{C3380CC4-5D6E-409C-BE32-E72D297353CC}">
                        <c16:uniqueId val="{00000009-3B19-4472-8148-E3DE4535D247}"/>
                      </c:ext>
                      <c:ex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0000"/>
                          </a:solidFill>
                          <a:latin typeface="+mn-lt"/>
                          <a:ea typeface="+mn-ea"/>
                          <a:cs typeface="+mn-cs"/>
                        </a:defRPr>
                      </a:pPr>
                      <a:endParaRPr lang="es-DO"/>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uri="{CE6537A1-D6FC-4f65-9D91-7224C49458BB}"/>
                  </c:extLst>
                </c:dLbls>
                <c:cat>
                  <c:strRef>
                    <c:extLst xmlns:c16r2="http://schemas.microsoft.com/office/drawing/2015/06/chart">
                      <c:ext uri="{02D57815-91ED-43cb-92C2-25804820EDAC}">
                        <c15:formulaRef>
                          <c15:sqref>'2do trimestre'!$B$210:$B$214</c15:sqref>
                        </c15:formulaRef>
                      </c:ext>
                    </c:extLst>
                    <c:strCache>
                      <c:ptCount val="5"/>
                      <c:pt idx="0">
                        <c:v>Metropolitana</c:v>
                      </c:pt>
                      <c:pt idx="1">
                        <c:v>Sur</c:v>
                      </c:pt>
                      <c:pt idx="2">
                        <c:v>Este</c:v>
                      </c:pt>
                      <c:pt idx="3">
                        <c:v>Norte</c:v>
                      </c:pt>
                      <c:pt idx="4">
                        <c:v>Nordeste</c:v>
                      </c:pt>
                    </c:strCache>
                  </c:strRef>
                </c:cat>
                <c:val>
                  <c:numRef>
                    <c:extLst xmlns:c16r2="http://schemas.microsoft.com/office/drawing/2015/06/chart">
                      <c:ext uri="{02D57815-91ED-43cb-92C2-25804820EDAC}">
                        <c15:formulaRef>
                          <c15:sqref>'2do trimestre'!$C$210:$C$214</c15:sqref>
                        </c15:formulaRef>
                      </c:ext>
                    </c:extLst>
                    <c:numCache>
                      <c:formatCode>_-* #,##0_-;\-* #,##0_-;_-* "-"??_-;_-@_-</c:formatCode>
                      <c:ptCount val="5"/>
                      <c:pt idx="0">
                        <c:v>10759</c:v>
                      </c:pt>
                      <c:pt idx="1">
                        <c:v>5055</c:v>
                      </c:pt>
                      <c:pt idx="2">
                        <c:v>3672</c:v>
                      </c:pt>
                      <c:pt idx="3">
                        <c:v>6368</c:v>
                      </c:pt>
                      <c:pt idx="4">
                        <c:v>3123</c:v>
                      </c:pt>
                    </c:numCache>
                  </c:numRef>
                </c:val>
                <c:extLst xmlns:c16r2="http://schemas.microsoft.com/office/drawing/2015/06/chart">
                  <c:ext xmlns:c16="http://schemas.microsoft.com/office/drawing/2014/chart" uri="{C3380CC4-5D6E-409C-BE32-E72D297353CC}">
                    <c16:uniqueId val="{0000000A-3B19-4472-8148-E3DE4535D247}"/>
                  </c:ext>
                </c:extLst>
              </c15:ser>
            </c15:filteredPieSeries>
          </c:ext>
        </c:extLst>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bg2">
                    <a:lumMod val="10000"/>
                  </a:schemeClr>
                </a:solidFill>
                <a:latin typeface="+mn-lt"/>
                <a:ea typeface="+mn-ea"/>
                <a:cs typeface="+mn-cs"/>
              </a:defRPr>
            </a:pPr>
            <a:r>
              <a:rPr lang="en-US" sz="1000" b="1" i="0" baseline="0">
                <a:effectLst/>
              </a:rPr>
              <a:t>Programas de Formación y Desarrollo Profesional   </a:t>
            </a:r>
            <a:endParaRPr lang="es-DO" sz="1000">
              <a:effectLst/>
            </a:endParaRPr>
          </a:p>
          <a:p>
            <a:pPr>
              <a:defRPr sz="1000" b="1">
                <a:solidFill>
                  <a:schemeClr val="bg2">
                    <a:lumMod val="10000"/>
                  </a:schemeClr>
                </a:solidFill>
              </a:defRPr>
            </a:pPr>
            <a:r>
              <a:rPr lang="en-US" sz="1000" b="1" i="0" baseline="0">
                <a:effectLst/>
              </a:rPr>
              <a:t>Total Docentes Becados por Regional</a:t>
            </a:r>
            <a:endParaRPr lang="es-DO" sz="1000">
              <a:effectLst/>
            </a:endParaRPr>
          </a:p>
          <a:p>
            <a:pPr>
              <a:defRPr sz="1000" b="1">
                <a:solidFill>
                  <a:schemeClr val="bg2">
                    <a:lumMod val="10000"/>
                  </a:schemeClr>
                </a:solidFill>
              </a:defRPr>
            </a:pPr>
            <a:r>
              <a:rPr lang="en-US" sz="1000" b="1" i="0" baseline="0">
                <a:effectLst/>
              </a:rPr>
              <a:t>Periodo abril-junio 2023.</a:t>
            </a:r>
            <a:endParaRPr lang="es-DO" sz="1000">
              <a:effectLst/>
            </a:endParaRPr>
          </a:p>
        </c:rich>
      </c:tx>
      <c:layout>
        <c:manualLayout>
          <c:xMode val="edge"/>
          <c:yMode val="edge"/>
          <c:x val="0.28652769365367792"/>
          <c:y val="1.6112784416019408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bg2">
                  <a:lumMod val="10000"/>
                </a:schemeClr>
              </a:solidFill>
              <a:latin typeface="+mn-lt"/>
              <a:ea typeface="+mn-ea"/>
              <a:cs typeface="+mn-cs"/>
            </a:defRPr>
          </a:pPr>
          <a:endParaRPr lang="es-DO"/>
        </a:p>
      </c:txPr>
    </c:title>
    <c:autoTitleDeleted val="0"/>
    <c:plotArea>
      <c:layout>
        <c:manualLayout>
          <c:layoutTarget val="inner"/>
          <c:xMode val="edge"/>
          <c:yMode val="edge"/>
          <c:x val="0.23655040716064338"/>
          <c:y val="0.10344281901590918"/>
          <c:w val="0.72627010565986949"/>
          <c:h val="0.85710293529700365"/>
        </c:manualLayout>
      </c:layout>
      <c:barChart>
        <c:barDir val="bar"/>
        <c:grouping val="clustered"/>
        <c:varyColors val="0"/>
        <c:ser>
          <c:idx val="0"/>
          <c:order val="0"/>
          <c:tx>
            <c:strRef>
              <c:f>'2do trimestre'!$C$271:$C$272</c:f>
              <c:strCache>
                <c:ptCount val="2"/>
                <c:pt idx="0">
                  <c:v>Becas Otorgadas por Programa </c:v>
                </c:pt>
                <c:pt idx="1">
                  <c:v>Inicial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trimestre'!$B$273:$B$290</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'2do trimestre'!$C$273:$C$290</c:f>
              <c:numCache>
                <c:formatCode>General</c:formatCode>
                <c:ptCount val="18"/>
                <c:pt idx="0">
                  <c:v>8</c:v>
                </c:pt>
                <c:pt idx="1">
                  <c:v>2</c:v>
                </c:pt>
                <c:pt idx="2">
                  <c:v>0</c:v>
                </c:pt>
                <c:pt idx="3">
                  <c:v>15</c:v>
                </c:pt>
                <c:pt idx="4">
                  <c:v>1</c:v>
                </c:pt>
                <c:pt idx="5">
                  <c:v>11</c:v>
                </c:pt>
                <c:pt idx="6">
                  <c:v>2</c:v>
                </c:pt>
                <c:pt idx="7">
                  <c:v>0</c:v>
                </c:pt>
                <c:pt idx="8">
                  <c:v>6</c:v>
                </c:pt>
                <c:pt idx="9">
                  <c:v>0</c:v>
                </c:pt>
                <c:pt idx="10">
                  <c:v>0</c:v>
                </c:pt>
                <c:pt idx="11">
                  <c:v>0</c:v>
                </c:pt>
                <c:pt idx="12">
                  <c:v>0</c:v>
                </c:pt>
                <c:pt idx="13">
                  <c:v>52</c:v>
                </c:pt>
                <c:pt idx="14">
                  <c:v>0</c:v>
                </c:pt>
                <c:pt idx="15">
                  <c:v>0</c:v>
                </c:pt>
                <c:pt idx="16">
                  <c:v>0</c:v>
                </c:pt>
                <c:pt idx="17">
                  <c:v>18</c:v>
                </c:pt>
              </c:numCache>
            </c:numRef>
          </c:val>
          <c:extLst xmlns:c16r2="http://schemas.microsoft.com/office/drawing/2015/06/chart">
            <c:ext xmlns:c16="http://schemas.microsoft.com/office/drawing/2014/chart" uri="{C3380CC4-5D6E-409C-BE32-E72D297353CC}">
              <c16:uniqueId val="{00000000-74C9-433C-A772-DC5248EE2910}"/>
            </c:ext>
          </c:extLst>
        </c:ser>
        <c:ser>
          <c:idx val="1"/>
          <c:order val="1"/>
          <c:tx>
            <c:strRef>
              <c:f>'2do trimestre'!$D$271:$D$272</c:f>
              <c:strCache>
                <c:ptCount val="2"/>
                <c:pt idx="0">
                  <c:v>Becas Otorgadas por Programa </c:v>
                </c:pt>
                <c:pt idx="1">
                  <c:v>Continua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trimestre'!$B$273:$B$290</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'2do trimestre'!$D$273:$D$290</c:f>
              <c:numCache>
                <c:formatCode>General</c:formatCode>
                <c:ptCount val="18"/>
                <c:pt idx="0" formatCode="#,##0">
                  <c:v>1034</c:v>
                </c:pt>
                <c:pt idx="1">
                  <c:v>855</c:v>
                </c:pt>
                <c:pt idx="2" formatCode="#,##0">
                  <c:v>1106</c:v>
                </c:pt>
                <c:pt idx="3" formatCode="#,##0">
                  <c:v>3677</c:v>
                </c:pt>
                <c:pt idx="4">
                  <c:v>606</c:v>
                </c:pt>
                <c:pt idx="5" formatCode="#,##0">
                  <c:v>1136</c:v>
                </c:pt>
                <c:pt idx="6" formatCode="#,##0">
                  <c:v>1532</c:v>
                </c:pt>
                <c:pt idx="7">
                  <c:v>695</c:v>
                </c:pt>
                <c:pt idx="8" formatCode="#,##0">
                  <c:v>3546</c:v>
                </c:pt>
                <c:pt idx="9">
                  <c:v>600</c:v>
                </c:pt>
                <c:pt idx="10" formatCode="#,##0">
                  <c:v>2480</c:v>
                </c:pt>
                <c:pt idx="11" formatCode="#,##0">
                  <c:v>1457</c:v>
                </c:pt>
                <c:pt idx="12" formatCode="#,##0">
                  <c:v>1411</c:v>
                </c:pt>
                <c:pt idx="13" formatCode="#,##0">
                  <c:v>2140</c:v>
                </c:pt>
                <c:pt idx="14" formatCode="#,##0">
                  <c:v>2681</c:v>
                </c:pt>
                <c:pt idx="15" formatCode="#,##0">
                  <c:v>1529</c:v>
                </c:pt>
                <c:pt idx="16" formatCode="#,##0">
                  <c:v>1302</c:v>
                </c:pt>
                <c:pt idx="17" formatCode="#,##0">
                  <c:v>1190</c:v>
                </c:pt>
              </c:numCache>
            </c:numRef>
          </c:val>
          <c:extLst xmlns:c16r2="http://schemas.microsoft.com/office/drawing/2015/06/chart">
            <c:ext xmlns:c16="http://schemas.microsoft.com/office/drawing/2014/chart" uri="{C3380CC4-5D6E-409C-BE32-E72D297353CC}">
              <c16:uniqueId val="{00000001-74C9-433C-A772-DC5248EE2910}"/>
            </c:ext>
          </c:extLst>
        </c:ser>
        <c:ser>
          <c:idx val="2"/>
          <c:order val="2"/>
          <c:tx>
            <c:strRef>
              <c:f>'2do trimestre'!$E$271:$E$272</c:f>
              <c:strCache>
                <c:ptCount val="2"/>
                <c:pt idx="0">
                  <c:v>Becas Otorgadas por Programa </c:v>
                </c:pt>
                <c:pt idx="1">
                  <c:v>Posgrado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'2do trimestre'!$B$273:$B$290</c:f>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f>'2do trimestre'!$E$273:$E$290</c:f>
              <c:numCache>
                <c:formatCode>General</c:formatCode>
                <c:ptCount val="18"/>
                <c:pt idx="0">
                  <c:v>58</c:v>
                </c:pt>
                <c:pt idx="1">
                  <c:v>107</c:v>
                </c:pt>
                <c:pt idx="2">
                  <c:v>47</c:v>
                </c:pt>
                <c:pt idx="3">
                  <c:v>233</c:v>
                </c:pt>
                <c:pt idx="4">
                  <c:v>34</c:v>
                </c:pt>
                <c:pt idx="5">
                  <c:v>27</c:v>
                </c:pt>
                <c:pt idx="6">
                  <c:v>51</c:v>
                </c:pt>
                <c:pt idx="7">
                  <c:v>58</c:v>
                </c:pt>
                <c:pt idx="8">
                  <c:v>245</c:v>
                </c:pt>
                <c:pt idx="9">
                  <c:v>26</c:v>
                </c:pt>
                <c:pt idx="10">
                  <c:v>59</c:v>
                </c:pt>
                <c:pt idx="11">
                  <c:v>91</c:v>
                </c:pt>
                <c:pt idx="12">
                  <c:v>75</c:v>
                </c:pt>
                <c:pt idx="13">
                  <c:v>293</c:v>
                </c:pt>
                <c:pt idx="14">
                  <c:v>192</c:v>
                </c:pt>
                <c:pt idx="15">
                  <c:v>157</c:v>
                </c:pt>
                <c:pt idx="16">
                  <c:v>207</c:v>
                </c:pt>
                <c:pt idx="17">
                  <c:v>161</c:v>
                </c:pt>
              </c:numCache>
            </c:numRef>
          </c:val>
          <c:extLst xmlns:c16r2="http://schemas.microsoft.com/office/drawing/2015/06/chart">
            <c:ext xmlns:c16="http://schemas.microsoft.com/office/drawing/2014/chart" uri="{C3380CC4-5D6E-409C-BE32-E72D297353CC}">
              <c16:uniqueId val="{00000002-74C9-433C-A772-DC5248EE2910}"/>
            </c:ext>
          </c:extLst>
        </c:ser>
        <c:dLbls>
          <c:showLegendKey val="0"/>
          <c:showVal val="0"/>
          <c:showCatName val="0"/>
          <c:showSerName val="0"/>
          <c:showPercent val="0"/>
          <c:showBubbleSize val="0"/>
        </c:dLbls>
        <c:gapWidth val="182"/>
        <c:axId val="438310352"/>
        <c:axId val="438324496"/>
        <c:extLst xmlns:c16r2="http://schemas.microsoft.com/office/drawing/2015/06/chart">
          <c:ext xmlns:c15="http://schemas.microsoft.com/office/drawing/2012/chart" uri="{02D57815-91ED-43cb-92C2-25804820EDAC}">
            <c15:filteredBarSeries>
              <c15:ser>
                <c:idx val="3"/>
                <c:order val="3"/>
                <c:tx>
                  <c:strRef>
                    <c:extLst xmlns:c16r2="http://schemas.microsoft.com/office/drawing/2015/06/chart">
                      <c:ext uri="{02D57815-91ED-43cb-92C2-25804820EDAC}">
                        <c15:formulaRef>
                          <c15:sqref>'2do trimestre'!$F$271:$F$272</c15:sqref>
                        </c15:formulaRef>
                      </c:ext>
                    </c:extLst>
                    <c:strCache>
                      <c:ptCount val="2"/>
                      <c:pt idx="0">
                        <c:v>Total por</c:v>
                      </c:pt>
                      <c:pt idx="1">
                        <c:v>Regional</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6r2="http://schemas.microsoft.com/office/drawing/2015/06/chart">
                      <c:ext uri="{02D57815-91ED-43cb-92C2-25804820EDAC}">
                        <c15:formulaRef>
                          <c15:sqref>'2do trimestre'!$B$273:$B$290</c15:sqref>
                        </c15:formulaRef>
                      </c:ext>
                    </c:extLst>
                    <c:strCache>
                      <c:ptCount val="18"/>
                      <c:pt idx="0">
                        <c:v>18 BAHORUCO</c:v>
                      </c:pt>
                      <c:pt idx="1">
                        <c:v>17 MONTE PLATA</c:v>
                      </c:pt>
                      <c:pt idx="2">
                        <c:v>16 COTUI</c:v>
                      </c:pt>
                      <c:pt idx="3">
                        <c:v>15 SANTO DOMINGO</c:v>
                      </c:pt>
                      <c:pt idx="4">
                        <c:v>14 NAGUA</c:v>
                      </c:pt>
                      <c:pt idx="5">
                        <c:v>13 MONTE CRISTI</c:v>
                      </c:pt>
                      <c:pt idx="6">
                        <c:v>12 HIGUEY</c:v>
                      </c:pt>
                      <c:pt idx="7">
                        <c:v>11 PUERTO PLATA</c:v>
                      </c:pt>
                      <c:pt idx="8">
                        <c:v>10 SANTO DOMINGO</c:v>
                      </c:pt>
                      <c:pt idx="9">
                        <c:v>09 MAO</c:v>
                      </c:pt>
                      <c:pt idx="10">
                        <c:v>08 SANTIAGO</c:v>
                      </c:pt>
                      <c:pt idx="11">
                        <c:v>07 SAN FRANCISCO DE MACORIS</c:v>
                      </c:pt>
                      <c:pt idx="12">
                        <c:v>06 LA VEGA</c:v>
                      </c:pt>
                      <c:pt idx="13">
                        <c:v>05 SAN PEDRO DE MACORIS</c:v>
                      </c:pt>
                      <c:pt idx="14">
                        <c:v>04 SAN CRISTOBAL</c:v>
                      </c:pt>
                      <c:pt idx="15">
                        <c:v>03 AZUA</c:v>
                      </c:pt>
                      <c:pt idx="16">
                        <c:v>02 SAN JUAN DE LA MAGUANA</c:v>
                      </c:pt>
                      <c:pt idx="17">
                        <c:v>01 BARAHONA</c:v>
                      </c:pt>
                    </c:strCache>
                  </c:strRef>
                </c:cat>
                <c:val>
                  <c:numRef>
                    <c:extLst xmlns:c16r2="http://schemas.microsoft.com/office/drawing/2015/06/chart">
                      <c:ext uri="{02D57815-91ED-43cb-92C2-25804820EDAC}">
                        <c15:formulaRef>
                          <c15:sqref>'2do trimestre'!$F$273:$F$290</c15:sqref>
                        </c15:formulaRef>
                      </c:ext>
                    </c:extLst>
                    <c:numCache>
                      <c:formatCode>General</c:formatCode>
                      <c:ptCount val="18"/>
                      <c:pt idx="0">
                        <c:v>1100</c:v>
                      </c:pt>
                      <c:pt idx="1">
                        <c:v>964</c:v>
                      </c:pt>
                      <c:pt idx="2">
                        <c:v>1153</c:v>
                      </c:pt>
                      <c:pt idx="3">
                        <c:v>3925</c:v>
                      </c:pt>
                      <c:pt idx="4">
                        <c:v>641</c:v>
                      </c:pt>
                      <c:pt idx="5">
                        <c:v>1174</c:v>
                      </c:pt>
                      <c:pt idx="6">
                        <c:v>1585</c:v>
                      </c:pt>
                      <c:pt idx="7">
                        <c:v>753</c:v>
                      </c:pt>
                      <c:pt idx="8">
                        <c:v>3797</c:v>
                      </c:pt>
                      <c:pt idx="9">
                        <c:v>626</c:v>
                      </c:pt>
                      <c:pt idx="10">
                        <c:v>2539</c:v>
                      </c:pt>
                      <c:pt idx="11">
                        <c:v>1548</c:v>
                      </c:pt>
                      <c:pt idx="12">
                        <c:v>1486</c:v>
                      </c:pt>
                      <c:pt idx="13">
                        <c:v>2485</c:v>
                      </c:pt>
                      <c:pt idx="14">
                        <c:v>2873</c:v>
                      </c:pt>
                      <c:pt idx="15">
                        <c:v>1686</c:v>
                      </c:pt>
                      <c:pt idx="16">
                        <c:v>1509</c:v>
                      </c:pt>
                      <c:pt idx="17">
                        <c:v>1369</c:v>
                      </c:pt>
                    </c:numCache>
                  </c:numRef>
                </c:val>
                <c:extLst xmlns:c16r2="http://schemas.microsoft.com/office/drawing/2015/06/chart">
                  <c:ext xmlns:c16="http://schemas.microsoft.com/office/drawing/2014/chart" uri="{C3380CC4-5D6E-409C-BE32-E72D297353CC}">
                    <c16:uniqueId val="{00000000-3372-4E98-886B-8C96830E1110}"/>
                  </c:ext>
                </c:extLst>
              </c15:ser>
            </c15:filteredBarSeries>
          </c:ext>
        </c:extLst>
      </c:barChart>
      <c:catAx>
        <c:axId val="4383103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1" i="0" u="none" strike="noStrike" kern="1200" baseline="0">
                <a:solidFill>
                  <a:sysClr val="windowText" lastClr="000000"/>
                </a:solidFill>
                <a:latin typeface="+mn-lt"/>
                <a:ea typeface="+mn-ea"/>
                <a:cs typeface="+mn-cs"/>
              </a:defRPr>
            </a:pPr>
            <a:endParaRPr lang="es-DO"/>
          </a:p>
        </c:txPr>
        <c:crossAx val="438324496"/>
        <c:crosses val="autoZero"/>
        <c:auto val="1"/>
        <c:lblAlgn val="ctr"/>
        <c:lblOffset val="100"/>
        <c:noMultiLvlLbl val="0"/>
      </c:catAx>
      <c:valAx>
        <c:axId val="43832449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438310352"/>
        <c:crosses val="autoZero"/>
        <c:crossBetween val="between"/>
      </c:valAx>
      <c:spPr>
        <a:noFill/>
        <a:ln>
          <a:noFill/>
        </a:ln>
        <a:effectLst/>
      </c:spPr>
    </c:plotArea>
    <c:legend>
      <c:legendPos val="b"/>
      <c:layout>
        <c:manualLayout>
          <c:xMode val="edge"/>
          <c:yMode val="edge"/>
          <c:x val="0.62226764923615308"/>
          <c:y val="7.7456858890995045E-2"/>
          <c:w val="0.33072380375529981"/>
          <c:h val="0.227260988216476"/>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DO"/>
        </a:p>
      </c:txPr>
    </c:legend>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rgbClr val="0070C0"/>
      </a:solidFill>
      <a:round/>
    </a:ln>
    <a:effectLst/>
  </c:spPr>
  <c:txPr>
    <a:bodyPr/>
    <a:lstStyle/>
    <a:p>
      <a:pPr>
        <a:defRPr/>
      </a:pPr>
      <a:endParaRPr lang="es-D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1.png"/><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5.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4.xml"/><Relationship Id="rId8"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37.xml"/><Relationship Id="rId1" Type="http://schemas.openxmlformats.org/officeDocument/2006/relationships/chart" Target="../charts/chart36.xml"/><Relationship Id="rId4" Type="http://schemas.openxmlformats.org/officeDocument/2006/relationships/chart" Target="../charts/chart38.xml"/></Relationships>
</file>

<file path=xl/drawings/_rels/drawing6.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chart" Target="../charts/chart39.xml"/></Relationships>
</file>

<file path=xl/drawings/drawing1.xml><?xml version="1.0" encoding="utf-8"?>
<xdr:wsDr xmlns:xdr="http://schemas.openxmlformats.org/drawingml/2006/spreadsheetDrawing" xmlns:a="http://schemas.openxmlformats.org/drawingml/2006/main">
  <xdr:twoCellAnchor>
    <xdr:from>
      <xdr:col>7</xdr:col>
      <xdr:colOff>161926</xdr:colOff>
      <xdr:row>10</xdr:row>
      <xdr:rowOff>76200</xdr:rowOff>
    </xdr:from>
    <xdr:to>
      <xdr:col>10</xdr:col>
      <xdr:colOff>666750</xdr:colOff>
      <xdr:row>20</xdr:row>
      <xdr:rowOff>28575</xdr:rowOff>
    </xdr:to>
    <xdr:graphicFrame macro="">
      <xdr:nvGraphicFramePr>
        <xdr:cNvPr id="2" name="Gráfico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19049</xdr:colOff>
      <xdr:row>46</xdr:row>
      <xdr:rowOff>28575</xdr:rowOff>
    </xdr:from>
    <xdr:to>
      <xdr:col>11</xdr:col>
      <xdr:colOff>381000</xdr:colOff>
      <xdr:row>59</xdr:row>
      <xdr:rowOff>85725</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171449</xdr:colOff>
      <xdr:row>165</xdr:row>
      <xdr:rowOff>42863</xdr:rowOff>
    </xdr:from>
    <xdr:to>
      <xdr:col>11</xdr:col>
      <xdr:colOff>571500</xdr:colOff>
      <xdr:row>171</xdr:row>
      <xdr:rowOff>95250</xdr:rowOff>
    </xdr:to>
    <xdr:graphicFrame macro="">
      <xdr:nvGraphicFramePr>
        <xdr:cNvPr id="9" name="Gráfico 8">
          <a:extLst>
            <a:ext uri="{FF2B5EF4-FFF2-40B4-BE49-F238E27FC236}">
              <a16:creationId xmlns:a16="http://schemas.microsoft.com/office/drawing/2014/main" xmlns=""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57150</xdr:colOff>
      <xdr:row>21</xdr:row>
      <xdr:rowOff>52386</xdr:rowOff>
    </xdr:from>
    <xdr:to>
      <xdr:col>11</xdr:col>
      <xdr:colOff>723900</xdr:colOff>
      <xdr:row>32</xdr:row>
      <xdr:rowOff>180974</xdr:rowOff>
    </xdr:to>
    <xdr:graphicFrame macro="">
      <xdr:nvGraphicFramePr>
        <xdr:cNvPr id="10" name="Gráfico 9">
          <a:extLst>
            <a:ext uri="{FF2B5EF4-FFF2-40B4-BE49-F238E27FC236}">
              <a16:creationId xmlns:a16="http://schemas.microsoft.com/office/drawing/2014/main" xmlns=""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371475</xdr:colOff>
      <xdr:row>224</xdr:row>
      <xdr:rowOff>9524</xdr:rowOff>
    </xdr:from>
    <xdr:to>
      <xdr:col>14</xdr:col>
      <xdr:colOff>352425</xdr:colOff>
      <xdr:row>234</xdr:row>
      <xdr:rowOff>33336</xdr:rowOff>
    </xdr:to>
    <xdr:graphicFrame macro="">
      <xdr:nvGraphicFramePr>
        <xdr:cNvPr id="11" name="Gráfico 10">
          <a:extLst>
            <a:ext uri="{FF2B5EF4-FFF2-40B4-BE49-F238E27FC236}">
              <a16:creationId xmlns:a16="http://schemas.microsoft.com/office/drawing/2014/main" xmlns=""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733425</xdr:colOff>
      <xdr:row>176</xdr:row>
      <xdr:rowOff>9525</xdr:rowOff>
    </xdr:from>
    <xdr:to>
      <xdr:col>16</xdr:col>
      <xdr:colOff>409575</xdr:colOff>
      <xdr:row>186</xdr:row>
      <xdr:rowOff>152400</xdr:rowOff>
    </xdr:to>
    <xdr:graphicFrame macro="">
      <xdr:nvGraphicFramePr>
        <xdr:cNvPr id="12" name="Gráfico 11">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0</xdr:colOff>
      <xdr:row>192</xdr:row>
      <xdr:rowOff>0</xdr:rowOff>
    </xdr:from>
    <xdr:to>
      <xdr:col>11</xdr:col>
      <xdr:colOff>95250</xdr:colOff>
      <xdr:row>201</xdr:row>
      <xdr:rowOff>142875</xdr:rowOff>
    </xdr:to>
    <xdr:graphicFrame macro="">
      <xdr:nvGraphicFramePr>
        <xdr:cNvPr id="13" name="Gráfico 12">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266700</xdr:colOff>
      <xdr:row>208</xdr:row>
      <xdr:rowOff>123825</xdr:rowOff>
    </xdr:from>
    <xdr:to>
      <xdr:col>14</xdr:col>
      <xdr:colOff>361950</xdr:colOff>
      <xdr:row>218</xdr:row>
      <xdr:rowOff>76200</xdr:rowOff>
    </xdr:to>
    <xdr:graphicFrame macro="">
      <xdr:nvGraphicFramePr>
        <xdr:cNvPr id="14" name="Gráfico 13">
          <a:extLst>
            <a:ext uri="{FF2B5EF4-FFF2-40B4-BE49-F238E27FC236}">
              <a16:creationId xmlns:a16="http://schemas.microsoft.com/office/drawing/2014/main" xmlns=""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723900</xdr:colOff>
      <xdr:row>239</xdr:row>
      <xdr:rowOff>95251</xdr:rowOff>
    </xdr:from>
    <xdr:to>
      <xdr:col>17</xdr:col>
      <xdr:colOff>571500</xdr:colOff>
      <xdr:row>270</xdr:row>
      <xdr:rowOff>0</xdr:rowOff>
    </xdr:to>
    <xdr:graphicFrame macro="">
      <xdr:nvGraphicFramePr>
        <xdr:cNvPr id="15" name="Gráfico 14">
          <a:extLst>
            <a:ext uri="{FF2B5EF4-FFF2-40B4-BE49-F238E27FC236}">
              <a16:creationId xmlns:a16="http://schemas.microsoft.com/office/drawing/2014/main" xmlns=""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95249</xdr:colOff>
      <xdr:row>60</xdr:row>
      <xdr:rowOff>95248</xdr:rowOff>
    </xdr:from>
    <xdr:to>
      <xdr:col>12</xdr:col>
      <xdr:colOff>209550</xdr:colOff>
      <xdr:row>82</xdr:row>
      <xdr:rowOff>178593</xdr:rowOff>
    </xdr:to>
    <xdr:graphicFrame macro="">
      <xdr:nvGraphicFramePr>
        <xdr:cNvPr id="18" name="Gráfico 17">
          <a:extLst>
            <a:ext uri="{FF2B5EF4-FFF2-40B4-BE49-F238E27FC236}">
              <a16:creationId xmlns:a16="http://schemas.microsoft.com/office/drawing/2014/main" xmlns="" id="{00000000-0008-0000-00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369093</xdr:colOff>
      <xdr:row>88</xdr:row>
      <xdr:rowOff>57150</xdr:rowOff>
    </xdr:from>
    <xdr:to>
      <xdr:col>11</xdr:col>
      <xdr:colOff>419100</xdr:colOff>
      <xdr:row>104</xdr:row>
      <xdr:rowOff>142874</xdr:rowOff>
    </xdr:to>
    <xdr:graphicFrame macro="">
      <xdr:nvGraphicFramePr>
        <xdr:cNvPr id="19" name="Gráfico 18">
          <a:extLst>
            <a:ext uri="{FF2B5EF4-FFF2-40B4-BE49-F238E27FC236}">
              <a16:creationId xmlns:a16="http://schemas.microsoft.com/office/drawing/2014/main" xmlns="" id="{00000000-0008-0000-00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504825</xdr:colOff>
      <xdr:row>175</xdr:row>
      <xdr:rowOff>180974</xdr:rowOff>
    </xdr:from>
    <xdr:to>
      <xdr:col>11</xdr:col>
      <xdr:colOff>323850</xdr:colOff>
      <xdr:row>186</xdr:row>
      <xdr:rowOff>157162</xdr:rowOff>
    </xdr:to>
    <xdr:graphicFrame macro="">
      <xdr:nvGraphicFramePr>
        <xdr:cNvPr id="5" name="Gráfico 4">
          <a:extLst>
            <a:ext uri="{FF2B5EF4-FFF2-40B4-BE49-F238E27FC236}">
              <a16:creationId xmlns:a16="http://schemas.microsoft.com/office/drawing/2014/main" xmlns=""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12</xdr:col>
      <xdr:colOff>0</xdr:colOff>
      <xdr:row>192</xdr:row>
      <xdr:rowOff>19050</xdr:rowOff>
    </xdr:from>
    <xdr:to>
      <xdr:col>16</xdr:col>
      <xdr:colOff>581025</xdr:colOff>
      <xdr:row>203</xdr:row>
      <xdr:rowOff>128588</xdr:rowOff>
    </xdr:to>
    <xdr:graphicFrame macro="">
      <xdr:nvGraphicFramePr>
        <xdr:cNvPr id="22" name="Gráfico 21">
          <a:extLst>
            <a:ext uri="{FF2B5EF4-FFF2-40B4-BE49-F238E27FC236}">
              <a16:creationId xmlns:a16="http://schemas.microsoft.com/office/drawing/2014/main" xmlns="" id="{00000000-0008-0000-00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4</xdr:col>
      <xdr:colOff>390525</xdr:colOff>
      <xdr:row>208</xdr:row>
      <xdr:rowOff>66675</xdr:rowOff>
    </xdr:from>
    <xdr:to>
      <xdr:col>9</xdr:col>
      <xdr:colOff>676275</xdr:colOff>
      <xdr:row>219</xdr:row>
      <xdr:rowOff>176213</xdr:rowOff>
    </xdr:to>
    <xdr:graphicFrame macro="">
      <xdr:nvGraphicFramePr>
        <xdr:cNvPr id="23" name="Gráfico 22">
          <a:extLst>
            <a:ext uri="{FF2B5EF4-FFF2-40B4-BE49-F238E27FC236}">
              <a16:creationId xmlns:a16="http://schemas.microsoft.com/office/drawing/2014/main" xmlns="" id="{00000000-0008-0000-00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4</xdr:col>
      <xdr:colOff>285750</xdr:colOff>
      <xdr:row>224</xdr:row>
      <xdr:rowOff>19050</xdr:rowOff>
    </xdr:from>
    <xdr:to>
      <xdr:col>9</xdr:col>
      <xdr:colOff>571500</xdr:colOff>
      <xdr:row>235</xdr:row>
      <xdr:rowOff>128588</xdr:rowOff>
    </xdr:to>
    <xdr:graphicFrame macro="">
      <xdr:nvGraphicFramePr>
        <xdr:cNvPr id="24" name="Gráfico 23">
          <a:extLst>
            <a:ext uri="{FF2B5EF4-FFF2-40B4-BE49-F238E27FC236}">
              <a16:creationId xmlns:a16="http://schemas.microsoft.com/office/drawing/2014/main" xmlns="" id="{00000000-0008-0000-00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627063</xdr:colOff>
      <xdr:row>111</xdr:row>
      <xdr:rowOff>87313</xdr:rowOff>
    </xdr:from>
    <xdr:to>
      <xdr:col>9</xdr:col>
      <xdr:colOff>676274</xdr:colOff>
      <xdr:row>123</xdr:row>
      <xdr:rowOff>36512</xdr:rowOff>
    </xdr:to>
    <xdr:graphicFrame macro="">
      <xdr:nvGraphicFramePr>
        <xdr:cNvPr id="30" name="Gráfico 29">
          <a:extLst>
            <a:ext uri="{FF2B5EF4-FFF2-40B4-BE49-F238E27FC236}">
              <a16:creationId xmlns:a16="http://schemas.microsoft.com/office/drawing/2014/main" xmlns="" id="{00000000-0008-0000-00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16</xdr:col>
      <xdr:colOff>38100</xdr:colOff>
      <xdr:row>154</xdr:row>
      <xdr:rowOff>19050</xdr:rowOff>
    </xdr:from>
    <xdr:to>
      <xdr:col>20</xdr:col>
      <xdr:colOff>642937</xdr:colOff>
      <xdr:row>161</xdr:row>
      <xdr:rowOff>35719</xdr:rowOff>
    </xdr:to>
    <xdr:graphicFrame macro="">
      <xdr:nvGraphicFramePr>
        <xdr:cNvPr id="35" name="Gráfico 34">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12</xdr:col>
      <xdr:colOff>95250</xdr:colOff>
      <xdr:row>164</xdr:row>
      <xdr:rowOff>95250</xdr:rowOff>
    </xdr:from>
    <xdr:to>
      <xdr:col>16</xdr:col>
      <xdr:colOff>571501</xdr:colOff>
      <xdr:row>171</xdr:row>
      <xdr:rowOff>123825</xdr:rowOff>
    </xdr:to>
    <xdr:graphicFrame macro="">
      <xdr:nvGraphicFramePr>
        <xdr:cNvPr id="37" name="Gráfico 36">
          <a:extLst>
            <a:ext uri="{FF2B5EF4-FFF2-40B4-BE49-F238E27FC236}">
              <a16:creationId xmlns:a16="http://schemas.microsoft.com/office/drawing/2014/main" xmlns="" id="{00000000-0008-0000-00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581025</xdr:colOff>
      <xdr:row>21</xdr:row>
      <xdr:rowOff>19050</xdr:rowOff>
    </xdr:from>
    <xdr:to>
      <xdr:col>17</xdr:col>
      <xdr:colOff>352425</xdr:colOff>
      <xdr:row>32</xdr:row>
      <xdr:rowOff>178594</xdr:rowOff>
    </xdr:to>
    <xdr:graphicFrame macro="">
      <xdr:nvGraphicFramePr>
        <xdr:cNvPr id="36" name="Gráfico 35">
          <a:extLst>
            <a:ext uri="{FF2B5EF4-FFF2-40B4-BE49-F238E27FC236}">
              <a16:creationId xmlns:a16="http://schemas.microsoft.com/office/drawing/2014/main" xmlns="" id="{00000000-0008-0000-00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12</xdr:col>
      <xdr:colOff>752475</xdr:colOff>
      <xdr:row>61</xdr:row>
      <xdr:rowOff>28575</xdr:rowOff>
    </xdr:from>
    <xdr:to>
      <xdr:col>17</xdr:col>
      <xdr:colOff>333376</xdr:colOff>
      <xdr:row>87</xdr:row>
      <xdr:rowOff>33339</xdr:rowOff>
    </xdr:to>
    <xdr:graphicFrame macro="">
      <xdr:nvGraphicFramePr>
        <xdr:cNvPr id="38" name="Gráfico 37">
          <a:extLst>
            <a:ext uri="{FF2B5EF4-FFF2-40B4-BE49-F238E27FC236}">
              <a16:creationId xmlns:a16="http://schemas.microsoft.com/office/drawing/2014/main" xmlns="" id="{00000000-0008-0000-00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11</xdr:col>
      <xdr:colOff>752475</xdr:colOff>
      <xdr:row>88</xdr:row>
      <xdr:rowOff>57150</xdr:rowOff>
    </xdr:from>
    <xdr:to>
      <xdr:col>16</xdr:col>
      <xdr:colOff>457200</xdr:colOff>
      <xdr:row>104</xdr:row>
      <xdr:rowOff>161925</xdr:rowOff>
    </xdr:to>
    <xdr:graphicFrame macro="">
      <xdr:nvGraphicFramePr>
        <xdr:cNvPr id="39" name="Gráfico 38">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13</xdr:col>
      <xdr:colOff>0</xdr:colOff>
      <xdr:row>36</xdr:row>
      <xdr:rowOff>0</xdr:rowOff>
    </xdr:from>
    <xdr:to>
      <xdr:col>17</xdr:col>
      <xdr:colOff>619125</xdr:colOff>
      <xdr:row>43</xdr:row>
      <xdr:rowOff>257175</xdr:rowOff>
    </xdr:to>
    <xdr:graphicFrame macro="">
      <xdr:nvGraphicFramePr>
        <xdr:cNvPr id="43" name="Gráfico 42">
          <a:extLst>
            <a:ext uri="{FF2B5EF4-FFF2-40B4-BE49-F238E27FC236}">
              <a16:creationId xmlns:a16="http://schemas.microsoft.com/office/drawing/2014/main" xmlns="" id="{00000000-0008-0000-00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15</xdr:col>
      <xdr:colOff>552450</xdr:colOff>
      <xdr:row>39</xdr:row>
      <xdr:rowOff>9525</xdr:rowOff>
    </xdr:from>
    <xdr:to>
      <xdr:col>16</xdr:col>
      <xdr:colOff>400050</xdr:colOff>
      <xdr:row>39</xdr:row>
      <xdr:rowOff>228600</xdr:rowOff>
    </xdr:to>
    <xdr:sp macro="" textlink="">
      <xdr:nvSpPr>
        <xdr:cNvPr id="8" name="CuadroTexto 7">
          <a:extLst>
            <a:ext uri="{FF2B5EF4-FFF2-40B4-BE49-F238E27FC236}">
              <a16:creationId xmlns:a16="http://schemas.microsoft.com/office/drawing/2014/main" xmlns="" id="{00000000-0008-0000-0000-000008000000}"/>
            </a:ext>
          </a:extLst>
        </xdr:cNvPr>
        <xdr:cNvSpPr txBox="1"/>
      </xdr:nvSpPr>
      <xdr:spPr>
        <a:xfrm>
          <a:off x="14049375" y="10106025"/>
          <a:ext cx="6096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000" b="1">
              <a:solidFill>
                <a:sysClr val="windowText" lastClr="000000"/>
              </a:solidFill>
            </a:rPr>
            <a:t>93.5%</a:t>
          </a:r>
        </a:p>
      </xdr:txBody>
    </xdr:sp>
    <xdr:clientData/>
  </xdr:twoCellAnchor>
  <xdr:twoCellAnchor>
    <xdr:from>
      <xdr:col>15</xdr:col>
      <xdr:colOff>76200</xdr:colOff>
      <xdr:row>40</xdr:row>
      <xdr:rowOff>85725</xdr:rowOff>
    </xdr:from>
    <xdr:to>
      <xdr:col>15</xdr:col>
      <xdr:colOff>685800</xdr:colOff>
      <xdr:row>41</xdr:row>
      <xdr:rowOff>28575</xdr:rowOff>
    </xdr:to>
    <xdr:sp macro="" textlink="">
      <xdr:nvSpPr>
        <xdr:cNvPr id="44" name="CuadroTexto 43">
          <a:extLst>
            <a:ext uri="{FF2B5EF4-FFF2-40B4-BE49-F238E27FC236}">
              <a16:creationId xmlns:a16="http://schemas.microsoft.com/office/drawing/2014/main" xmlns="" id="{00000000-0008-0000-0000-00002C000000}"/>
            </a:ext>
          </a:extLst>
        </xdr:cNvPr>
        <xdr:cNvSpPr txBox="1"/>
      </xdr:nvSpPr>
      <xdr:spPr>
        <a:xfrm>
          <a:off x="13573125" y="10829925"/>
          <a:ext cx="609600" cy="219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DO" sz="1000" b="1">
              <a:solidFill>
                <a:sysClr val="windowText" lastClr="000000"/>
              </a:solidFill>
            </a:rPr>
            <a:t>88.7%</a:t>
          </a:r>
        </a:p>
      </xdr:txBody>
    </xdr:sp>
    <xdr:clientData/>
  </xdr:twoCellAnchor>
  <xdr:twoCellAnchor>
    <xdr:from>
      <xdr:col>13</xdr:col>
      <xdr:colOff>0</xdr:colOff>
      <xdr:row>47</xdr:row>
      <xdr:rowOff>0</xdr:rowOff>
    </xdr:from>
    <xdr:to>
      <xdr:col>17</xdr:col>
      <xdr:colOff>361951</xdr:colOff>
      <xdr:row>59</xdr:row>
      <xdr:rowOff>104775</xdr:rowOff>
    </xdr:to>
    <xdr:graphicFrame macro="">
      <xdr:nvGraphicFramePr>
        <xdr:cNvPr id="45" name="Gráfico 44">
          <a:extLst>
            <a:ext uri="{FF2B5EF4-FFF2-40B4-BE49-F238E27FC236}">
              <a16:creationId xmlns:a16="http://schemas.microsoft.com/office/drawing/2014/main" xmlns="" id="{00000000-0008-0000-00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704851</xdr:colOff>
      <xdr:row>153</xdr:row>
      <xdr:rowOff>164307</xdr:rowOff>
    </xdr:from>
    <xdr:to>
      <xdr:col>14</xdr:col>
      <xdr:colOff>361951</xdr:colOff>
      <xdr:row>158</xdr:row>
      <xdr:rowOff>161925</xdr:rowOff>
    </xdr:to>
    <xdr:graphicFrame macro="">
      <xdr:nvGraphicFramePr>
        <xdr:cNvPr id="25" name="Gráfico 24">
          <a:extLst>
            <a:ext uri="{FF2B5EF4-FFF2-40B4-BE49-F238E27FC236}">
              <a16:creationId xmlns:a16="http://schemas.microsoft.com/office/drawing/2014/main" xmlns="" id="{00000000-0008-0000-0000-00001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7</xdr:col>
      <xdr:colOff>19050</xdr:colOff>
      <xdr:row>36</xdr:row>
      <xdr:rowOff>23813</xdr:rowOff>
    </xdr:from>
    <xdr:to>
      <xdr:col>12</xdr:col>
      <xdr:colOff>47625</xdr:colOff>
      <xdr:row>43</xdr:row>
      <xdr:rowOff>266700</xdr:rowOff>
    </xdr:to>
    <xdr:graphicFrame macro="">
      <xdr:nvGraphicFramePr>
        <xdr:cNvPr id="34" name="Gráfico 33">
          <a:extLst>
            <a:ext uri="{FF2B5EF4-FFF2-40B4-BE49-F238E27FC236}">
              <a16:creationId xmlns:a16="http://schemas.microsoft.com/office/drawing/2014/main" xmlns="" id="{00000000-0008-0000-0000-00002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12</xdr:col>
      <xdr:colOff>0</xdr:colOff>
      <xdr:row>11</xdr:row>
      <xdr:rowOff>0</xdr:rowOff>
    </xdr:from>
    <xdr:to>
      <xdr:col>16</xdr:col>
      <xdr:colOff>428625</xdr:colOff>
      <xdr:row>20</xdr:row>
      <xdr:rowOff>28575</xdr:rowOff>
    </xdr:to>
    <xdr:graphicFrame macro="">
      <xdr:nvGraphicFramePr>
        <xdr:cNvPr id="47" name="Gráfico 46">
          <a:extLst>
            <a:ext uri="{FF2B5EF4-FFF2-40B4-BE49-F238E27FC236}">
              <a16:creationId xmlns:a16="http://schemas.microsoft.com/office/drawing/2014/main" xmlns="" id="{00000000-0008-0000-00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11</xdr:col>
      <xdr:colOff>452436</xdr:colOff>
      <xdr:row>112</xdr:row>
      <xdr:rowOff>166687</xdr:rowOff>
    </xdr:from>
    <xdr:to>
      <xdr:col>13</xdr:col>
      <xdr:colOff>579437</xdr:colOff>
      <xdr:row>125</xdr:row>
      <xdr:rowOff>7936</xdr:rowOff>
    </xdr:to>
    <xdr:graphicFrame macro="">
      <xdr:nvGraphicFramePr>
        <xdr:cNvPr id="48" name="Gráfico 47">
          <a:extLst>
            <a:ext uri="{FF2B5EF4-FFF2-40B4-BE49-F238E27FC236}">
              <a16:creationId xmlns:a16="http://schemas.microsoft.com/office/drawing/2014/main" xmlns="" id="{00000000-0008-0000-00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18</xdr:col>
      <xdr:colOff>0</xdr:colOff>
      <xdr:row>11</xdr:row>
      <xdr:rowOff>0</xdr:rowOff>
    </xdr:from>
    <xdr:to>
      <xdr:col>21</xdr:col>
      <xdr:colOff>1552575</xdr:colOff>
      <xdr:row>20</xdr:row>
      <xdr:rowOff>176212</xdr:rowOff>
    </xdr:to>
    <xdr:graphicFrame macro="">
      <xdr:nvGraphicFramePr>
        <xdr:cNvPr id="49" name="Gráfico 48">
          <a:extLst>
            <a:ext uri="{FF2B5EF4-FFF2-40B4-BE49-F238E27FC236}">
              <a16:creationId xmlns:a16="http://schemas.microsoft.com/office/drawing/2014/main" xmlns="" id="{00000000-0008-0000-00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13</xdr:col>
      <xdr:colOff>1523999</xdr:colOff>
      <xdr:row>113</xdr:row>
      <xdr:rowOff>27782</xdr:rowOff>
    </xdr:from>
    <xdr:to>
      <xdr:col>18</xdr:col>
      <xdr:colOff>481012</xdr:colOff>
      <xdr:row>125</xdr:row>
      <xdr:rowOff>95250</xdr:rowOff>
    </xdr:to>
    <xdr:graphicFrame macro="">
      <xdr:nvGraphicFramePr>
        <xdr:cNvPr id="50" name="Gráfico 49">
          <a:extLst>
            <a:ext uri="{FF2B5EF4-FFF2-40B4-BE49-F238E27FC236}">
              <a16:creationId xmlns:a16="http://schemas.microsoft.com/office/drawing/2014/main" xmlns="" id="{00000000-0008-0000-00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21</xdr:col>
      <xdr:colOff>2019301</xdr:colOff>
      <xdr:row>11</xdr:row>
      <xdr:rowOff>19050</xdr:rowOff>
    </xdr:from>
    <xdr:to>
      <xdr:col>24</xdr:col>
      <xdr:colOff>219075</xdr:colOff>
      <xdr:row>20</xdr:row>
      <xdr:rowOff>152400</xdr:rowOff>
    </xdr:to>
    <xdr:graphicFrame macro="">
      <xdr:nvGraphicFramePr>
        <xdr:cNvPr id="26" name="Gráfico 25">
          <a:extLst>
            <a:ext uri="{FF2B5EF4-FFF2-40B4-BE49-F238E27FC236}">
              <a16:creationId xmlns:a16="http://schemas.microsoft.com/office/drawing/2014/main" xmlns="" id="{00000000-0008-0000-0000-00001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19</xdr:col>
      <xdr:colOff>466724</xdr:colOff>
      <xdr:row>36</xdr:row>
      <xdr:rowOff>0</xdr:rowOff>
    </xdr:from>
    <xdr:to>
      <xdr:col>21</xdr:col>
      <xdr:colOff>2019299</xdr:colOff>
      <xdr:row>44</xdr:row>
      <xdr:rowOff>114300</xdr:rowOff>
    </xdr:to>
    <xdr:graphicFrame macro="">
      <xdr:nvGraphicFramePr>
        <xdr:cNvPr id="52" name="Gráfico 51">
          <a:extLst>
            <a:ext uri="{FF2B5EF4-FFF2-40B4-BE49-F238E27FC236}">
              <a16:creationId xmlns:a16="http://schemas.microsoft.com/office/drawing/2014/main" xmlns="" id="{00000000-0008-0000-00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19</xdr:col>
      <xdr:colOff>674689</xdr:colOff>
      <xdr:row>113</xdr:row>
      <xdr:rowOff>63500</xdr:rowOff>
    </xdr:from>
    <xdr:to>
      <xdr:col>21</xdr:col>
      <xdr:colOff>2706689</xdr:colOff>
      <xdr:row>125</xdr:row>
      <xdr:rowOff>134937</xdr:rowOff>
    </xdr:to>
    <xdr:graphicFrame macro="">
      <xdr:nvGraphicFramePr>
        <xdr:cNvPr id="53" name="Gráfico 52">
          <a:extLst>
            <a:ext uri="{FF2B5EF4-FFF2-40B4-BE49-F238E27FC236}">
              <a16:creationId xmlns:a16="http://schemas.microsoft.com/office/drawing/2014/main" xmlns="" id="{00000000-0008-0000-00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17</xdr:col>
      <xdr:colOff>752475</xdr:colOff>
      <xdr:row>46</xdr:row>
      <xdr:rowOff>33336</xdr:rowOff>
    </xdr:from>
    <xdr:to>
      <xdr:col>21</xdr:col>
      <xdr:colOff>1409700</xdr:colOff>
      <xdr:row>60</xdr:row>
      <xdr:rowOff>59530</xdr:rowOff>
    </xdr:to>
    <xdr:graphicFrame macro="">
      <xdr:nvGraphicFramePr>
        <xdr:cNvPr id="28" name="Gráfico 27">
          <a:extLst>
            <a:ext uri="{FF2B5EF4-FFF2-40B4-BE49-F238E27FC236}">
              <a16:creationId xmlns:a16="http://schemas.microsoft.com/office/drawing/2014/main" xmlns="" id="{00000000-0008-0000-0000-00001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editAs="oneCell">
    <xdr:from>
      <xdr:col>2</xdr:col>
      <xdr:colOff>1352550</xdr:colOff>
      <xdr:row>1</xdr:row>
      <xdr:rowOff>9525</xdr:rowOff>
    </xdr:from>
    <xdr:to>
      <xdr:col>4</xdr:col>
      <xdr:colOff>421481</xdr:colOff>
      <xdr:row>4</xdr:row>
      <xdr:rowOff>47625</xdr:rowOff>
    </xdr:to>
    <xdr:pic>
      <xdr:nvPicPr>
        <xdr:cNvPr id="54" name="Imagen 53">
          <a:extLst>
            <a:ext uri="{FF2B5EF4-FFF2-40B4-BE49-F238E27FC236}">
              <a16:creationId xmlns:a16="http://schemas.microsoft.com/office/drawing/2014/main" xmlns="" id="{00000000-0008-0000-0000-000036000000}"/>
            </a:ext>
          </a:extLst>
        </xdr:cNvPr>
        <xdr:cNvPicPr/>
      </xdr:nvPicPr>
      <xdr:blipFill rotWithShape="1">
        <a:blip xmlns:r="http://schemas.openxmlformats.org/officeDocument/2006/relationships" r:embed="rId34" cstate="print">
          <a:extLst>
            <a:ext uri="{28A0092B-C50C-407E-A947-70E740481C1C}">
              <a14:useLocalDpi xmlns:a14="http://schemas.microsoft.com/office/drawing/2010/main" val="0"/>
            </a:ext>
          </a:extLst>
        </a:blip>
        <a:srcRect l="77138" t="28151" r="933" b="38861"/>
        <a:stretch/>
      </xdr:blipFill>
      <xdr:spPr bwMode="auto">
        <a:xfrm>
          <a:off x="4695825" y="200025"/>
          <a:ext cx="1533525" cy="609600"/>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944563</xdr:colOff>
      <xdr:row>129</xdr:row>
      <xdr:rowOff>33337</xdr:rowOff>
    </xdr:from>
    <xdr:to>
      <xdr:col>10</xdr:col>
      <xdr:colOff>261938</xdr:colOff>
      <xdr:row>144</xdr:row>
      <xdr:rowOff>157162</xdr:rowOff>
    </xdr:to>
    <xdr:graphicFrame macro="">
      <xdr:nvGraphicFramePr>
        <xdr:cNvPr id="6" name="Gráfico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11</xdr:col>
      <xdr:colOff>293688</xdr:colOff>
      <xdr:row>129</xdr:row>
      <xdr:rowOff>80962</xdr:rowOff>
    </xdr:from>
    <xdr:to>
      <xdr:col>13</xdr:col>
      <xdr:colOff>690563</xdr:colOff>
      <xdr:row>145</xdr:row>
      <xdr:rowOff>30162</xdr:rowOff>
    </xdr:to>
    <xdr:graphicFrame macro="">
      <xdr:nvGraphicFramePr>
        <xdr:cNvPr id="7" name="Gráfico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1028700</xdr:colOff>
      <xdr:row>1</xdr:row>
      <xdr:rowOff>19050</xdr:rowOff>
    </xdr:from>
    <xdr:to>
      <xdr:col>4</xdr:col>
      <xdr:colOff>323850</xdr:colOff>
      <xdr:row>4</xdr:row>
      <xdr:rowOff>123825</xdr:rowOff>
    </xdr:to>
    <xdr:pic>
      <xdr:nvPicPr>
        <xdr:cNvPr id="2" name="Imagen 1">
          <a:extLst>
            <a:ext uri="{FF2B5EF4-FFF2-40B4-BE49-F238E27FC236}">
              <a16:creationId xmlns:a16="http://schemas.microsoft.com/office/drawing/2014/main" xmlns="" id="{00000000-0008-0000-01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12963525" y="209550"/>
          <a:ext cx="1714500" cy="676275"/>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723900</xdr:colOff>
      <xdr:row>41</xdr:row>
      <xdr:rowOff>47625</xdr:rowOff>
    </xdr:from>
    <xdr:to>
      <xdr:col>10</xdr:col>
      <xdr:colOff>350819</xdr:colOff>
      <xdr:row>43</xdr:row>
      <xdr:rowOff>134638</xdr:rowOff>
    </xdr:to>
    <xdr:sp macro="" textlink="">
      <xdr:nvSpPr>
        <xdr:cNvPr id="2049" name="Cuadro de texto 7">
          <a:extLst>
            <a:ext uri="{FF2B5EF4-FFF2-40B4-BE49-F238E27FC236}">
              <a16:creationId xmlns:a16="http://schemas.microsoft.com/office/drawing/2014/main" xmlns="" id="{00000000-0008-0000-0200-000001080000}"/>
            </a:ext>
          </a:extLst>
        </xdr:cNvPr>
        <xdr:cNvSpPr txBox="1">
          <a:spLocks noChangeArrowheads="1"/>
        </xdr:cNvSpPr>
      </xdr:nvSpPr>
      <xdr:spPr bwMode="auto">
        <a:xfrm>
          <a:off x="1485900" y="6966239"/>
          <a:ext cx="5705601" cy="4680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wrap="none" lIns="91440" tIns="45720" rIns="91440" bIns="45720" anchor="t" upright="1">
          <a:spAutoFit/>
        </a:bodyPr>
        <a:lstStyle/>
        <a:p>
          <a:pPr algn="l" rtl="0">
            <a:defRPr sz="1000"/>
          </a:pPr>
          <a:r>
            <a:rPr lang="es-DO" sz="700" b="1" i="0" u="none" strike="noStrike" baseline="0">
              <a:solidFill>
                <a:srgbClr val="000000"/>
              </a:solidFill>
              <a:latin typeface="Calibri"/>
              <a:cs typeface="Calibri"/>
            </a:rPr>
            <a:t>FUENTE: Departamentos Académicos Inafocam</a:t>
          </a:r>
          <a:endParaRPr lang="es-DO" sz="1100" b="0" i="0" u="none" strike="noStrike" baseline="0">
            <a:solidFill>
              <a:srgbClr val="000000"/>
            </a:solidFill>
            <a:latin typeface="Calibri"/>
            <a:cs typeface="Calibri"/>
          </a:endParaRPr>
        </a:p>
        <a:p>
          <a:pPr algn="l" rtl="0">
            <a:defRPr sz="1000"/>
          </a:pPr>
          <a:r>
            <a:rPr lang="es-DO" sz="300" b="0" i="0" u="none" strike="noStrike" baseline="0">
              <a:solidFill>
                <a:srgbClr val="000000"/>
              </a:solidFill>
              <a:latin typeface="Calibri"/>
              <a:cs typeface="Calibri"/>
            </a:rPr>
            <a:t> </a:t>
          </a:r>
          <a:endParaRPr lang="es-DO" sz="1100" b="0" i="0" u="none" strike="noStrike" baseline="0">
            <a:solidFill>
              <a:srgbClr val="000000"/>
            </a:solidFill>
            <a:latin typeface="Calibri"/>
            <a:cs typeface="Calibri"/>
          </a:endParaRPr>
        </a:p>
        <a:p>
          <a:pPr algn="l" rtl="0">
            <a:defRPr sz="1000"/>
          </a:pPr>
          <a:r>
            <a:rPr lang="es-DO" sz="700" b="0" i="0" u="none" strike="noStrike" baseline="0">
              <a:solidFill>
                <a:srgbClr val="000000"/>
              </a:solidFill>
              <a:latin typeface="Calibri"/>
              <a:cs typeface="Calibri"/>
            </a:rPr>
            <a:t>NOTA: Algunos programas se han adscrito a un área curricular determinada, si se trata de contenidos oficiales de dicha área (vg.: Geografía,  contenido </a:t>
          </a:r>
        </a:p>
        <a:p>
          <a:pPr algn="l" rtl="0">
            <a:defRPr sz="1000"/>
          </a:pPr>
          <a:r>
            <a:rPr lang="es-DO" sz="700" b="0" i="0" u="none" strike="noStrike" baseline="0">
              <a:solidFill>
                <a:srgbClr val="000000"/>
              </a:solidFill>
              <a:latin typeface="Calibri"/>
              <a:cs typeface="Calibri"/>
            </a:rPr>
            <a:t>del área de CC. Sociales;  Ed. Ambiental, contenido de CC. Naturales, entre otros)</a:t>
          </a:r>
        </a:p>
      </xdr:txBody>
    </xdr:sp>
    <xdr:clientData/>
  </xdr:twoCellAnchor>
  <xdr:twoCellAnchor editAs="oneCell">
    <xdr:from>
      <xdr:col>5</xdr:col>
      <xdr:colOff>0</xdr:colOff>
      <xdr:row>0</xdr:row>
      <xdr:rowOff>0</xdr:rowOff>
    </xdr:from>
    <xdr:to>
      <xdr:col>7</xdr:col>
      <xdr:colOff>216476</xdr:colOff>
      <xdr:row>2</xdr:row>
      <xdr:rowOff>181841</xdr:rowOff>
    </xdr:to>
    <xdr:pic>
      <xdr:nvPicPr>
        <xdr:cNvPr id="3" name="Imagen 2">
          <a:extLst>
            <a:ext uri="{FF2B5EF4-FFF2-40B4-BE49-F238E27FC236}">
              <a16:creationId xmlns:a16="http://schemas.microsoft.com/office/drawing/2014/main" xmlns="" id="{00000000-0008-0000-0200-000003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3680114" y="0"/>
          <a:ext cx="1515340" cy="56284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595313</xdr:colOff>
      <xdr:row>0</xdr:row>
      <xdr:rowOff>345281</xdr:rowOff>
    </xdr:from>
    <xdr:to>
      <xdr:col>5</xdr:col>
      <xdr:colOff>1202533</xdr:colOff>
      <xdr:row>3</xdr:row>
      <xdr:rowOff>-1</xdr:rowOff>
    </xdr:to>
    <xdr:pic>
      <xdr:nvPicPr>
        <xdr:cNvPr id="2" name="Imagen 1">
          <a:extLst>
            <a:ext uri="{FF2B5EF4-FFF2-40B4-BE49-F238E27FC236}">
              <a16:creationId xmlns:a16="http://schemas.microsoft.com/office/drawing/2014/main" xmlns="" id="{00000000-0008-0000-03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7138" t="28151" r="933" b="38861"/>
        <a:stretch/>
      </xdr:blipFill>
      <xdr:spPr bwMode="auto">
        <a:xfrm>
          <a:off x="6107907" y="345281"/>
          <a:ext cx="1774032" cy="72628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26</xdr:row>
      <xdr:rowOff>180975</xdr:rowOff>
    </xdr:from>
    <xdr:to>
      <xdr:col>18</xdr:col>
      <xdr:colOff>583406</xdr:colOff>
      <xdr:row>42</xdr:row>
      <xdr:rowOff>133350</xdr:rowOff>
    </xdr:to>
    <xdr:graphicFrame macro="">
      <xdr:nvGraphicFramePr>
        <xdr:cNvPr id="3" name="Gráfico 2">
          <a:extLst>
            <a:ext uri="{FF2B5EF4-FFF2-40B4-BE49-F238E27FC236}">
              <a16:creationId xmlns:a16="http://schemas.microsoft.com/office/drawing/2014/main" xmlns=""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142875</xdr:colOff>
      <xdr:row>52</xdr:row>
      <xdr:rowOff>42862</xdr:rowOff>
    </xdr:from>
    <xdr:to>
      <xdr:col>5</xdr:col>
      <xdr:colOff>28575</xdr:colOff>
      <xdr:row>66</xdr:row>
      <xdr:rowOff>119062</xdr:rowOff>
    </xdr:to>
    <xdr:graphicFrame macro="">
      <xdr:nvGraphicFramePr>
        <xdr:cNvPr id="2" name="Gráfico 1">
          <a:extLst>
            <a:ext uri="{FF2B5EF4-FFF2-40B4-BE49-F238E27FC236}">
              <a16:creationId xmlns:a16="http://schemas.microsoft.com/office/drawing/2014/main" xmlns=""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2724150</xdr:colOff>
      <xdr:row>1</xdr:row>
      <xdr:rowOff>85725</xdr:rowOff>
    </xdr:from>
    <xdr:to>
      <xdr:col>4</xdr:col>
      <xdr:colOff>371475</xdr:colOff>
      <xdr:row>4</xdr:row>
      <xdr:rowOff>142875</xdr:rowOff>
    </xdr:to>
    <xdr:pic>
      <xdr:nvPicPr>
        <xdr:cNvPr id="4" name="Imagen 3">
          <a:extLst>
            <a:ext uri="{FF2B5EF4-FFF2-40B4-BE49-F238E27FC236}">
              <a16:creationId xmlns:a16="http://schemas.microsoft.com/office/drawing/2014/main" xmlns="" id="{00000000-0008-0000-0400-000004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77138" t="28151" r="933" b="38861"/>
        <a:stretch/>
      </xdr:blipFill>
      <xdr:spPr bwMode="auto">
        <a:xfrm>
          <a:off x="4248150" y="276225"/>
          <a:ext cx="1571625" cy="628650"/>
        </a:xfrm>
        <a:prstGeom prst="rect">
          <a:avLst/>
        </a:prstGeom>
        <a:ln>
          <a:noFill/>
        </a:ln>
        <a:extLst>
          <a:ext uri="{53640926-AAD7-44D8-BBD7-CCE9431645EC}">
            <a14:shadowObscured xmlns:a14="http://schemas.microsoft.com/office/drawing/2010/main"/>
          </a:ext>
        </a:extLst>
      </xdr:spPr>
    </xdr:pic>
    <xdr:clientData/>
  </xdr:twoCellAnchor>
  <xdr:twoCellAnchor>
    <xdr:from>
      <xdr:col>20</xdr:col>
      <xdr:colOff>0</xdr:colOff>
      <xdr:row>27</xdr:row>
      <xdr:rowOff>0</xdr:rowOff>
    </xdr:from>
    <xdr:to>
      <xdr:col>26</xdr:col>
      <xdr:colOff>761999</xdr:colOff>
      <xdr:row>42</xdr:row>
      <xdr:rowOff>142875</xdr:rowOff>
    </xdr:to>
    <xdr:graphicFrame macro="">
      <xdr:nvGraphicFramePr>
        <xdr:cNvPr id="6" name="Gráfico 5">
          <a:extLst>
            <a:ext uri="{FF2B5EF4-FFF2-40B4-BE49-F238E27FC236}">
              <a16:creationId xmlns:a16="http://schemas.microsoft.com/office/drawing/2014/main" xmlns="" id="{1EC20EAC-4C97-4197-AF56-BBDDB124B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685800</xdr:colOff>
      <xdr:row>24</xdr:row>
      <xdr:rowOff>100013</xdr:rowOff>
    </xdr:from>
    <xdr:to>
      <xdr:col>10</xdr:col>
      <xdr:colOff>704850</xdr:colOff>
      <xdr:row>36</xdr:row>
      <xdr:rowOff>0</xdr:rowOff>
    </xdr:to>
    <xdr:graphicFrame macro="">
      <xdr:nvGraphicFramePr>
        <xdr:cNvPr id="3" name="Gráfico 2">
          <a:extLst>
            <a:ext uri="{FF2B5EF4-FFF2-40B4-BE49-F238E27FC236}">
              <a16:creationId xmlns:a16="http://schemas.microsoft.com/office/drawing/2014/main" xmlns=""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952501</xdr:colOff>
      <xdr:row>1</xdr:row>
      <xdr:rowOff>9525</xdr:rowOff>
    </xdr:from>
    <xdr:to>
      <xdr:col>6</xdr:col>
      <xdr:colOff>9526</xdr:colOff>
      <xdr:row>4</xdr:row>
      <xdr:rowOff>85725</xdr:rowOff>
    </xdr:to>
    <xdr:pic>
      <xdr:nvPicPr>
        <xdr:cNvPr id="4" name="Imagen 3">
          <a:extLst>
            <a:ext uri="{FF2B5EF4-FFF2-40B4-BE49-F238E27FC236}">
              <a16:creationId xmlns:a16="http://schemas.microsoft.com/office/drawing/2014/main" xmlns="" id="{00000000-0008-0000-0500-000004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77138" t="28151" r="933" b="38861"/>
        <a:stretch/>
      </xdr:blipFill>
      <xdr:spPr bwMode="auto">
        <a:xfrm>
          <a:off x="5638801" y="200025"/>
          <a:ext cx="1581150" cy="647700"/>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guillermo/Google%20Drive/clara/Apertura%20a%20programa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A"/>
      <sheetName val="CIERRE DE CONT."/>
      <sheetName val="Hoja1"/>
      <sheetName val="POSGRADO"/>
      <sheetName val="CIERRE DE POSGRADO"/>
      <sheetName val="INICIAL"/>
      <sheetName val="CIERRE DE INICIAL"/>
    </sheetNames>
    <sheetDataSet>
      <sheetData sheetId="0">
        <row r="235">
          <cell r="C235">
            <v>15842</v>
          </cell>
        </row>
        <row r="236">
          <cell r="C236">
            <v>33683</v>
          </cell>
        </row>
        <row r="237">
          <cell r="C237">
            <v>5722</v>
          </cell>
        </row>
      </sheetData>
      <sheetData sheetId="1"/>
      <sheetData sheetId="2"/>
      <sheetData sheetId="3">
        <row r="102">
          <cell r="C102">
            <v>715</v>
          </cell>
        </row>
        <row r="103">
          <cell r="C103">
            <v>1452</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Deborah  Estepan" id="{0A801B1A-8F04-42DC-933A-EB7A43E8B130}" userId="S::deborahestepan@inafocam.onmicrosoft.com::82ae9e54-49b0-491e-8d64-83f70b5da20f"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1-11T18:46:22.13" personId="{0A801B1A-8F04-42DC-933A-EB7A43E8B130}" id="{D02334DA-44A6-40AC-9FCC-DC91320A78CD}">
    <text>Estos datos fueron extraidos de los informes trimestrales, en la parte de los Anexos.</text>
  </threadedComment>
  <threadedComment ref="C19" dT="2022-01-11T18:47:11.73" personId="{0A801B1A-8F04-42DC-933A-EB7A43E8B130}" id="{E7961D5E-2E6D-4A8A-A7B4-A22A6A723941}">
    <text>Estos datos fueron extraidos de los informes trimestrales, en la parte de Anexos.</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6"/>
  <sheetViews>
    <sheetView zoomScale="80" zoomScaleNormal="80" workbookViewId="0">
      <selection activeCell="I158" sqref="I158"/>
    </sheetView>
  </sheetViews>
  <sheetFormatPr baseColWidth="10" defaultRowHeight="15" x14ac:dyDescent="0.25"/>
  <cols>
    <col min="2" max="2" width="50.140625" customWidth="1"/>
    <col min="3" max="3" width="24.42578125" customWidth="1"/>
    <col min="4" max="4" width="12.5703125" customWidth="1"/>
    <col min="5" max="6" width="15.85546875" customWidth="1"/>
    <col min="13" max="13" width="48.85546875" bestFit="1" customWidth="1"/>
    <col min="14" max="14" width="26.28515625" bestFit="1" customWidth="1"/>
    <col min="22" max="22" width="39.140625" customWidth="1"/>
    <col min="23" max="23" width="22.7109375" customWidth="1"/>
    <col min="24" max="24" width="12.5703125" bestFit="1" customWidth="1"/>
  </cols>
  <sheetData>
    <row r="1" spans="1:10" x14ac:dyDescent="0.25">
      <c r="A1" s="266"/>
      <c r="B1" s="266"/>
      <c r="C1" s="266"/>
      <c r="D1" s="266"/>
      <c r="E1" s="266"/>
      <c r="F1" s="266"/>
      <c r="G1" s="266"/>
      <c r="H1" s="266"/>
      <c r="I1" s="266"/>
      <c r="J1" s="266"/>
    </row>
    <row r="2" spans="1:10" x14ac:dyDescent="0.25">
      <c r="A2" s="266"/>
      <c r="B2" s="266"/>
      <c r="C2" s="266"/>
      <c r="D2" s="266"/>
      <c r="E2" s="266"/>
      <c r="F2" s="266"/>
      <c r="G2" s="266"/>
      <c r="H2" s="266"/>
      <c r="I2" s="266"/>
      <c r="J2" s="266"/>
    </row>
    <row r="3" spans="1:10" x14ac:dyDescent="0.25">
      <c r="A3" s="266"/>
      <c r="B3" s="266"/>
      <c r="C3" s="266"/>
      <c r="D3" s="266"/>
      <c r="E3" s="266"/>
      <c r="F3" s="266"/>
      <c r="G3" s="266"/>
      <c r="H3" s="266"/>
      <c r="I3" s="266"/>
      <c r="J3" s="266"/>
    </row>
    <row r="4" spans="1:10" x14ac:dyDescent="0.25">
      <c r="A4" s="420" t="s">
        <v>119</v>
      </c>
      <c r="B4" s="420"/>
      <c r="C4" s="420"/>
      <c r="D4" s="420"/>
      <c r="E4" s="420"/>
      <c r="F4" s="420"/>
      <c r="G4" s="420"/>
      <c r="H4" s="420"/>
      <c r="I4" s="420"/>
      <c r="J4" s="420"/>
    </row>
    <row r="5" spans="1:10" x14ac:dyDescent="0.25">
      <c r="A5" s="420"/>
      <c r="B5" s="420"/>
      <c r="C5" s="420"/>
      <c r="D5" s="420"/>
      <c r="E5" s="420"/>
      <c r="F5" s="420"/>
      <c r="G5" s="420"/>
      <c r="H5" s="420"/>
      <c r="I5" s="420"/>
      <c r="J5" s="420"/>
    </row>
    <row r="6" spans="1:10" ht="40.5" customHeight="1" x14ac:dyDescent="0.25">
      <c r="A6" s="420"/>
      <c r="B6" s="420"/>
      <c r="C6" s="420"/>
      <c r="D6" s="420"/>
      <c r="E6" s="420"/>
      <c r="F6" s="420"/>
      <c r="G6" s="420"/>
      <c r="H6" s="420"/>
      <c r="I6" s="420"/>
      <c r="J6" s="420"/>
    </row>
    <row r="7" spans="1:10" ht="55.5" customHeight="1" x14ac:dyDescent="0.25">
      <c r="B7" s="421" t="s">
        <v>155</v>
      </c>
      <c r="C7" s="422"/>
      <c r="D7" s="422"/>
      <c r="E7" s="422"/>
      <c r="F7" s="422"/>
      <c r="G7" s="422"/>
      <c r="H7" s="422"/>
      <c r="I7" s="422"/>
    </row>
    <row r="8" spans="1:10" x14ac:dyDescent="0.25">
      <c r="B8" s="422"/>
      <c r="C8" s="422"/>
      <c r="D8" s="422"/>
      <c r="E8" s="422"/>
      <c r="F8" s="422"/>
      <c r="G8" s="422"/>
      <c r="H8" s="422"/>
      <c r="I8" s="422"/>
    </row>
    <row r="9" spans="1:10" x14ac:dyDescent="0.25">
      <c r="B9" s="422"/>
      <c r="C9" s="422"/>
      <c r="D9" s="422"/>
      <c r="E9" s="422"/>
      <c r="F9" s="422"/>
      <c r="G9" s="422"/>
      <c r="H9" s="422"/>
      <c r="I9" s="422"/>
    </row>
    <row r="11" spans="1:10" x14ac:dyDescent="0.25">
      <c r="B11" s="260"/>
    </row>
    <row r="12" spans="1:10" ht="21.75" x14ac:dyDescent="0.25">
      <c r="B12" s="3" t="s">
        <v>6</v>
      </c>
    </row>
    <row r="13" spans="1:10" ht="18" thickBot="1" x14ac:dyDescent="0.3">
      <c r="B13" s="5" t="s">
        <v>156</v>
      </c>
    </row>
    <row r="14" spans="1:10" ht="15.75" thickBot="1" x14ac:dyDescent="0.3">
      <c r="A14" s="324" t="s">
        <v>96</v>
      </c>
      <c r="B14" s="1" t="s">
        <v>0</v>
      </c>
      <c r="C14" s="26" t="s">
        <v>126</v>
      </c>
      <c r="D14" s="27" t="s">
        <v>94</v>
      </c>
      <c r="E14" s="27" t="s">
        <v>36</v>
      </c>
      <c r="F14" s="267"/>
    </row>
    <row r="15" spans="1:10" ht="15.75" thickBot="1" x14ac:dyDescent="0.3">
      <c r="B15" s="2" t="s">
        <v>7</v>
      </c>
      <c r="C15" s="135">
        <v>115</v>
      </c>
      <c r="D15" s="173">
        <v>75</v>
      </c>
      <c r="E15" s="87">
        <v>1</v>
      </c>
      <c r="F15" s="268"/>
    </row>
    <row r="16" spans="1:10" ht="15.75" thickBot="1" x14ac:dyDescent="0.3">
      <c r="B16" s="28" t="s">
        <v>4</v>
      </c>
      <c r="C16" s="29">
        <f>SUM(C15)</f>
        <v>115</v>
      </c>
      <c r="D16" s="27">
        <f>SUM(D15)</f>
        <v>75</v>
      </c>
      <c r="E16" s="128">
        <f>SUM(E15)</f>
        <v>1</v>
      </c>
      <c r="F16" s="269"/>
    </row>
    <row r="17" spans="1:4" x14ac:dyDescent="0.25">
      <c r="B17" s="4"/>
    </row>
    <row r="18" spans="1:4" x14ac:dyDescent="0.25">
      <c r="B18" s="4"/>
    </row>
    <row r="19" spans="1:4" x14ac:dyDescent="0.25">
      <c r="B19" s="4"/>
    </row>
    <row r="20" spans="1:4" x14ac:dyDescent="0.25">
      <c r="B20" s="4"/>
    </row>
    <row r="21" spans="1:4" ht="16.5" thickBot="1" x14ac:dyDescent="0.3">
      <c r="B21" s="39" t="s">
        <v>157</v>
      </c>
    </row>
    <row r="22" spans="1:4" ht="15.75" thickBot="1" x14ac:dyDescent="0.3">
      <c r="A22" s="324" t="s">
        <v>97</v>
      </c>
      <c r="B22" s="35" t="s">
        <v>8</v>
      </c>
      <c r="C22" s="336" t="s">
        <v>126</v>
      </c>
      <c r="D22" s="252" t="s">
        <v>36</v>
      </c>
    </row>
    <row r="23" spans="1:4" x14ac:dyDescent="0.25">
      <c r="B23" s="308" t="s">
        <v>154</v>
      </c>
      <c r="C23" s="255">
        <v>14</v>
      </c>
      <c r="D23" s="309">
        <f>+C23/$C$28</f>
        <v>0.12173913043478261</v>
      </c>
    </row>
    <row r="24" spans="1:4" x14ac:dyDescent="0.25">
      <c r="B24" s="254" t="s">
        <v>124</v>
      </c>
      <c r="C24" s="134">
        <v>15</v>
      </c>
      <c r="D24" s="258">
        <f>+C24/$C$28</f>
        <v>0.13043478260869565</v>
      </c>
    </row>
    <row r="25" spans="1:4" x14ac:dyDescent="0.25">
      <c r="B25" s="254" t="s">
        <v>125</v>
      </c>
      <c r="C25" s="134">
        <v>11</v>
      </c>
      <c r="D25" s="258">
        <f>+C25/$C$28</f>
        <v>9.5652173913043481E-2</v>
      </c>
    </row>
    <row r="26" spans="1:4" x14ac:dyDescent="0.25">
      <c r="B26" s="253" t="s">
        <v>171</v>
      </c>
      <c r="C26" s="134">
        <v>20</v>
      </c>
      <c r="D26" s="258">
        <f>+C26/$C$28</f>
        <v>0.17391304347826086</v>
      </c>
    </row>
    <row r="27" spans="1:4" x14ac:dyDescent="0.25">
      <c r="B27" s="253" t="s">
        <v>9</v>
      </c>
      <c r="C27" s="134">
        <v>55</v>
      </c>
      <c r="D27" s="258">
        <f>+C27/$C$28</f>
        <v>0.47826086956521741</v>
      </c>
    </row>
    <row r="28" spans="1:4" ht="15.75" thickBot="1" x14ac:dyDescent="0.3">
      <c r="B28" s="305" t="s">
        <v>4</v>
      </c>
      <c r="C28" s="306">
        <f>SUM(C23:C27)</f>
        <v>115</v>
      </c>
      <c r="D28" s="307">
        <f>SUM(D23:D27)</f>
        <v>1</v>
      </c>
    </row>
    <row r="29" spans="1:4" x14ac:dyDescent="0.25">
      <c r="B29" s="4"/>
    </row>
    <row r="30" spans="1:4" x14ac:dyDescent="0.25">
      <c r="B30" s="4"/>
    </row>
    <row r="31" spans="1:4" x14ac:dyDescent="0.25">
      <c r="B31" s="4"/>
    </row>
    <row r="32" spans="1:4" x14ac:dyDescent="0.25">
      <c r="B32" s="4"/>
    </row>
    <row r="33" spans="1:22" x14ac:dyDescent="0.25">
      <c r="B33" s="4"/>
    </row>
    <row r="34" spans="1:22" x14ac:dyDescent="0.25">
      <c r="B34" s="4"/>
    </row>
    <row r="35" spans="1:22" ht="21.75" x14ac:dyDescent="0.25">
      <c r="B35" s="3" t="s">
        <v>5</v>
      </c>
    </row>
    <row r="36" spans="1:22" ht="17.25" x14ac:dyDescent="0.25">
      <c r="B36" s="5" t="s">
        <v>158</v>
      </c>
    </row>
    <row r="37" spans="1:22" ht="12.75" customHeight="1" x14ac:dyDescent="0.25">
      <c r="B37" s="39" t="s">
        <v>159</v>
      </c>
      <c r="V37" s="6"/>
    </row>
    <row r="38" spans="1:22" ht="13.5" customHeight="1" thickBot="1" x14ac:dyDescent="0.3">
      <c r="B38" s="7"/>
      <c r="V38" s="6"/>
    </row>
    <row r="39" spans="1:22" ht="21.75" customHeight="1" thickBot="1" x14ac:dyDescent="0.3">
      <c r="A39" s="324" t="s">
        <v>115</v>
      </c>
      <c r="B39" s="35" t="s">
        <v>0</v>
      </c>
      <c r="C39" s="33" t="s">
        <v>126</v>
      </c>
      <c r="D39" s="252" t="s">
        <v>95</v>
      </c>
      <c r="E39" s="252" t="s">
        <v>36</v>
      </c>
      <c r="F39" s="267"/>
      <c r="V39" s="6"/>
    </row>
    <row r="40" spans="1:22" ht="29.25" customHeight="1" x14ac:dyDescent="0.25">
      <c r="B40" s="313" t="s">
        <v>88</v>
      </c>
      <c r="C40" s="259">
        <v>28977</v>
      </c>
      <c r="D40" s="314">
        <v>27043</v>
      </c>
      <c r="E40" s="315">
        <v>1</v>
      </c>
      <c r="F40" s="270"/>
      <c r="V40" s="6"/>
    </row>
    <row r="41" spans="1:22" ht="21.75" customHeight="1" thickBot="1" x14ac:dyDescent="0.3">
      <c r="B41" s="28" t="s">
        <v>4</v>
      </c>
      <c r="C41" s="129">
        <f>SUM(C40:C40)</f>
        <v>28977</v>
      </c>
      <c r="D41" s="311">
        <f>SUM(D40:D40)</f>
        <v>27043</v>
      </c>
      <c r="E41" s="312">
        <v>1</v>
      </c>
      <c r="F41" s="271"/>
      <c r="V41" s="6"/>
    </row>
    <row r="42" spans="1:22" ht="21.75" customHeight="1" x14ac:dyDescent="0.25">
      <c r="B42" s="282"/>
      <c r="V42" s="6"/>
    </row>
    <row r="43" spans="1:22" ht="21.75" customHeight="1" x14ac:dyDescent="0.25">
      <c r="B43" s="6"/>
      <c r="V43" s="6"/>
    </row>
    <row r="44" spans="1:22" ht="21.75" customHeight="1" x14ac:dyDescent="0.25">
      <c r="B44" s="6"/>
      <c r="V44" s="6"/>
    </row>
    <row r="45" spans="1:22" ht="9.75" customHeight="1" x14ac:dyDescent="0.25">
      <c r="B45" s="6"/>
      <c r="V45" s="6"/>
    </row>
    <row r="46" spans="1:22" ht="15.75" x14ac:dyDescent="0.25">
      <c r="B46" s="39" t="s">
        <v>160</v>
      </c>
    </row>
    <row r="47" spans="1:22" ht="3.75" customHeight="1" thickBot="1" x14ac:dyDescent="0.3">
      <c r="B47" s="7"/>
    </row>
    <row r="48" spans="1:22" ht="15.75" thickBot="1" x14ac:dyDescent="0.3">
      <c r="A48" s="324" t="s">
        <v>98</v>
      </c>
      <c r="B48" s="35" t="s">
        <v>0</v>
      </c>
      <c r="C48" s="33" t="s">
        <v>126</v>
      </c>
      <c r="D48" s="252" t="s">
        <v>36</v>
      </c>
    </row>
    <row r="49" spans="1:6" x14ac:dyDescent="0.25">
      <c r="B49" s="308" t="s">
        <v>2</v>
      </c>
      <c r="C49" s="259">
        <v>26712</v>
      </c>
      <c r="D49" s="317">
        <f>+(C49/$C$51)</f>
        <v>0.92183455844290296</v>
      </c>
    </row>
    <row r="50" spans="1:6" ht="16.5" thickBot="1" x14ac:dyDescent="0.3">
      <c r="B50" s="318" t="s">
        <v>3</v>
      </c>
      <c r="C50" s="310">
        <v>2265</v>
      </c>
      <c r="D50" s="319">
        <f>+(C50/$C$51)</f>
        <v>7.816544155709701E-2</v>
      </c>
      <c r="E50" s="88"/>
      <c r="F50" s="88"/>
    </row>
    <row r="51" spans="1:6" ht="15.75" thickBot="1" x14ac:dyDescent="0.3">
      <c r="B51" s="28" t="s">
        <v>4</v>
      </c>
      <c r="C51" s="137">
        <f>SUM(C49:C50)</f>
        <v>28977</v>
      </c>
      <c r="D51" s="316">
        <f>SUM(D49:D50)</f>
        <v>1</v>
      </c>
    </row>
    <row r="52" spans="1:6" x14ac:dyDescent="0.25">
      <c r="B52" s="282"/>
    </row>
    <row r="53" spans="1:6" x14ac:dyDescent="0.25">
      <c r="B53" s="37"/>
      <c r="D53" s="88"/>
    </row>
    <row r="54" spans="1:6" x14ac:dyDescent="0.25">
      <c r="B54" s="37"/>
    </row>
    <row r="55" spans="1:6" x14ac:dyDescent="0.25">
      <c r="B55" s="37"/>
    </row>
    <row r="56" spans="1:6" x14ac:dyDescent="0.25">
      <c r="B56" s="37"/>
    </row>
    <row r="58" spans="1:6" ht="17.25" x14ac:dyDescent="0.25">
      <c r="B58" s="5" t="s">
        <v>161</v>
      </c>
    </row>
    <row r="59" spans="1:6" ht="7.5" customHeight="1" x14ac:dyDescent="0.25">
      <c r="B59" s="5"/>
    </row>
    <row r="60" spans="1:6" ht="15.75" x14ac:dyDescent="0.25">
      <c r="B60" s="39" t="s">
        <v>162</v>
      </c>
    </row>
    <row r="61" spans="1:6" ht="9" customHeight="1" thickBot="1" x14ac:dyDescent="0.3">
      <c r="B61" s="8"/>
    </row>
    <row r="62" spans="1:6" ht="15.75" thickBot="1" x14ac:dyDescent="0.3">
      <c r="A62" s="367" t="s">
        <v>99</v>
      </c>
      <c r="B62" s="35" t="s">
        <v>8</v>
      </c>
      <c r="C62" s="358" t="s">
        <v>1</v>
      </c>
      <c r="D62" s="252" t="s">
        <v>36</v>
      </c>
    </row>
    <row r="63" spans="1:6" x14ac:dyDescent="0.25">
      <c r="A63" s="324"/>
      <c r="B63" s="325"/>
      <c r="C63" s="359"/>
      <c r="D63" s="326"/>
    </row>
    <row r="64" spans="1:6" x14ac:dyDescent="0.25">
      <c r="B64" s="411" t="s">
        <v>175</v>
      </c>
      <c r="C64" s="362">
        <v>22846</v>
      </c>
      <c r="D64" s="364">
        <f>+C64/C79</f>
        <v>0.85527103923330339</v>
      </c>
    </row>
    <row r="65" spans="2:6" ht="18.75" customHeight="1" x14ac:dyDescent="0.25">
      <c r="B65" s="411" t="s">
        <v>176</v>
      </c>
      <c r="C65" s="360">
        <v>334</v>
      </c>
      <c r="D65" s="364">
        <f>C65/C$79</f>
        <v>1.2503743635819107E-2</v>
      </c>
    </row>
    <row r="66" spans="2:6" ht="12.75" customHeight="1" x14ac:dyDescent="0.25">
      <c r="B66" s="411" t="s">
        <v>177</v>
      </c>
      <c r="C66" s="360">
        <v>140</v>
      </c>
      <c r="D66" s="364">
        <f t="shared" ref="D66:D78" si="0">C66/C$79</f>
        <v>5.2410901467505244E-3</v>
      </c>
    </row>
    <row r="67" spans="2:6" ht="12.75" customHeight="1" x14ac:dyDescent="0.25">
      <c r="B67" s="411" t="s">
        <v>178</v>
      </c>
      <c r="C67" s="360">
        <v>340</v>
      </c>
      <c r="D67" s="364">
        <f t="shared" si="0"/>
        <v>1.2728361784965558E-2</v>
      </c>
    </row>
    <row r="68" spans="2:6" ht="12.75" customHeight="1" x14ac:dyDescent="0.25">
      <c r="B68" s="411" t="s">
        <v>179</v>
      </c>
      <c r="C68" s="360">
        <v>240</v>
      </c>
      <c r="D68" s="364">
        <f t="shared" si="0"/>
        <v>8.9847259658580418E-3</v>
      </c>
    </row>
    <row r="69" spans="2:6" ht="12.75" customHeight="1" x14ac:dyDescent="0.25">
      <c r="B69" s="411" t="s">
        <v>181</v>
      </c>
      <c r="C69" s="360">
        <v>120</v>
      </c>
      <c r="D69" s="364">
        <f t="shared" si="0"/>
        <v>4.4923629829290209E-3</v>
      </c>
    </row>
    <row r="70" spans="2:6" ht="12.75" customHeight="1" x14ac:dyDescent="0.25">
      <c r="B70" s="411" t="s">
        <v>182</v>
      </c>
      <c r="C70" s="360">
        <v>40</v>
      </c>
      <c r="D70" s="364">
        <f t="shared" si="0"/>
        <v>1.497454327643007E-3</v>
      </c>
    </row>
    <row r="71" spans="2:6" ht="12.75" customHeight="1" x14ac:dyDescent="0.25">
      <c r="B71" s="411" t="s">
        <v>183</v>
      </c>
      <c r="C71" s="360">
        <v>74</v>
      </c>
      <c r="D71" s="364">
        <f t="shared" si="0"/>
        <v>2.7702905061395629E-3</v>
      </c>
    </row>
    <row r="72" spans="2:6" ht="12.75" customHeight="1" x14ac:dyDescent="0.25">
      <c r="B72" s="411" t="s">
        <v>184</v>
      </c>
      <c r="C72" s="362">
        <v>1340</v>
      </c>
      <c r="D72" s="364">
        <f t="shared" si="0"/>
        <v>5.0164719976040731E-2</v>
      </c>
    </row>
    <row r="73" spans="2:6" ht="19.5" customHeight="1" x14ac:dyDescent="0.25">
      <c r="B73" s="411" t="s">
        <v>190</v>
      </c>
      <c r="C73" s="360">
        <v>74</v>
      </c>
      <c r="D73" s="364">
        <f t="shared" si="0"/>
        <v>2.7702905061395629E-3</v>
      </c>
    </row>
    <row r="74" spans="2:6" ht="18.75" customHeight="1" x14ac:dyDescent="0.25">
      <c r="B74" s="411" t="s">
        <v>185</v>
      </c>
      <c r="C74" s="360">
        <v>74</v>
      </c>
      <c r="D74" s="364">
        <f t="shared" si="0"/>
        <v>2.7702905061395629E-3</v>
      </c>
      <c r="E74" s="88"/>
      <c r="F74" s="88"/>
    </row>
    <row r="75" spans="2:6" ht="18.75" customHeight="1" x14ac:dyDescent="0.25">
      <c r="B75" s="411" t="s">
        <v>186</v>
      </c>
      <c r="C75" s="360">
        <v>120</v>
      </c>
      <c r="D75" s="364">
        <f t="shared" si="0"/>
        <v>4.4923629829290209E-3</v>
      </c>
    </row>
    <row r="76" spans="2:6" ht="18.75" customHeight="1" x14ac:dyDescent="0.25">
      <c r="B76" s="411" t="s">
        <v>187</v>
      </c>
      <c r="C76" s="360">
        <v>440</v>
      </c>
      <c r="D76" s="364">
        <f t="shared" si="0"/>
        <v>1.6471997604073075E-2</v>
      </c>
    </row>
    <row r="77" spans="2:6" ht="18.75" customHeight="1" x14ac:dyDescent="0.25">
      <c r="B77" s="411" t="s">
        <v>188</v>
      </c>
      <c r="C77" s="360">
        <v>450</v>
      </c>
      <c r="D77" s="364">
        <f t="shared" si="0"/>
        <v>1.6846361185983826E-2</v>
      </c>
    </row>
    <row r="78" spans="2:6" ht="18.75" customHeight="1" thickBot="1" x14ac:dyDescent="0.3">
      <c r="B78" s="412" t="s">
        <v>189</v>
      </c>
      <c r="C78" s="363">
        <v>80</v>
      </c>
      <c r="D78" s="365">
        <f t="shared" si="0"/>
        <v>2.9949086552860139E-3</v>
      </c>
    </row>
    <row r="79" spans="2:6" ht="18.75" customHeight="1" thickBot="1" x14ac:dyDescent="0.3">
      <c r="B79" s="1" t="s">
        <v>4</v>
      </c>
      <c r="C79" s="366">
        <f>SUM(C64:C78)</f>
        <v>26712</v>
      </c>
      <c r="D79" s="368">
        <f>C79/C$79</f>
        <v>1</v>
      </c>
    </row>
    <row r="80" spans="2:6" ht="18.75" customHeight="1" x14ac:dyDescent="0.25">
      <c r="B80" s="282"/>
      <c r="C80" s="98"/>
      <c r="D80" s="99"/>
    </row>
    <row r="81" spans="1:4" ht="18.75" customHeight="1" x14ac:dyDescent="0.25">
      <c r="B81" s="282"/>
      <c r="C81" s="98"/>
      <c r="D81" s="99"/>
    </row>
    <row r="82" spans="1:4" ht="18.75" customHeight="1" x14ac:dyDescent="0.25">
      <c r="B82" s="282"/>
      <c r="C82" s="98"/>
      <c r="D82" s="99"/>
    </row>
    <row r="83" spans="1:4" ht="18.75" customHeight="1" x14ac:dyDescent="0.25">
      <c r="B83" s="282"/>
      <c r="C83" s="98"/>
      <c r="D83" s="99"/>
    </row>
    <row r="84" spans="1:4" ht="18.75" customHeight="1" x14ac:dyDescent="0.25">
      <c r="B84" s="282"/>
      <c r="C84" s="98"/>
      <c r="D84" s="99"/>
    </row>
    <row r="85" spans="1:4" ht="14.25" customHeight="1" x14ac:dyDescent="0.25">
      <c r="B85" s="282"/>
      <c r="C85" s="98"/>
      <c r="D85" s="99"/>
    </row>
    <row r="86" spans="1:4" ht="18.75" customHeight="1" x14ac:dyDescent="0.25">
      <c r="B86" s="282"/>
      <c r="C86" s="98"/>
      <c r="D86" s="99"/>
    </row>
    <row r="87" spans="1:4" x14ac:dyDescent="0.25">
      <c r="B87" s="9"/>
    </row>
    <row r="88" spans="1:4" ht="15.75" x14ac:dyDescent="0.25">
      <c r="A88" s="367" t="s">
        <v>100</v>
      </c>
      <c r="B88" s="39" t="s">
        <v>163</v>
      </c>
    </row>
    <row r="89" spans="1:4" ht="7.5" customHeight="1" thickBot="1" x14ac:dyDescent="0.3">
      <c r="B89" s="10"/>
    </row>
    <row r="90" spans="1:4" ht="15.75" thickBot="1" x14ac:dyDescent="0.3">
      <c r="B90" s="256" t="s">
        <v>8</v>
      </c>
      <c r="C90" s="257" t="s">
        <v>126</v>
      </c>
      <c r="D90" s="252" t="s">
        <v>36</v>
      </c>
    </row>
    <row r="91" spans="1:4" x14ac:dyDescent="0.25">
      <c r="B91" s="413" t="s">
        <v>191</v>
      </c>
      <c r="C91" s="372">
        <v>500</v>
      </c>
      <c r="D91" s="373">
        <v>0.2208</v>
      </c>
    </row>
    <row r="92" spans="1:4" x14ac:dyDescent="0.25">
      <c r="B92" s="413" t="s">
        <v>184</v>
      </c>
      <c r="C92" s="374">
        <v>80</v>
      </c>
      <c r="D92" s="375">
        <v>3.5299999999999998E-2</v>
      </c>
    </row>
    <row r="93" spans="1:4" x14ac:dyDescent="0.25">
      <c r="B93" s="413" t="s">
        <v>194</v>
      </c>
      <c r="C93" s="374">
        <v>80</v>
      </c>
      <c r="D93" s="375">
        <v>3.5299999999999998E-2</v>
      </c>
    </row>
    <row r="94" spans="1:4" x14ac:dyDescent="0.25">
      <c r="B94" s="413" t="s">
        <v>195</v>
      </c>
      <c r="C94" s="374">
        <v>150</v>
      </c>
      <c r="D94" s="375">
        <v>6.6199999999999995E-2</v>
      </c>
    </row>
    <row r="95" spans="1:4" x14ac:dyDescent="0.25">
      <c r="B95" s="413" t="s">
        <v>197</v>
      </c>
      <c r="C95" s="374">
        <v>100</v>
      </c>
      <c r="D95" s="375">
        <v>4.4200000000000003E-2</v>
      </c>
    </row>
    <row r="96" spans="1:4" x14ac:dyDescent="0.25">
      <c r="B96" s="413" t="s">
        <v>187</v>
      </c>
      <c r="C96" s="374">
        <v>580</v>
      </c>
      <c r="D96" s="375">
        <v>0.25609999999999999</v>
      </c>
    </row>
    <row r="97" spans="1:4" x14ac:dyDescent="0.25">
      <c r="B97" s="413" t="s">
        <v>200</v>
      </c>
      <c r="C97" s="374">
        <v>200</v>
      </c>
      <c r="D97" s="375">
        <v>8.8300000000000003E-2</v>
      </c>
    </row>
    <row r="98" spans="1:4" x14ac:dyDescent="0.25">
      <c r="B98" s="413" t="s">
        <v>202</v>
      </c>
      <c r="C98" s="374">
        <v>175</v>
      </c>
      <c r="D98" s="375">
        <v>7.7299999999999994E-2</v>
      </c>
    </row>
    <row r="99" spans="1:4" x14ac:dyDescent="0.25">
      <c r="B99" s="413" t="s">
        <v>204</v>
      </c>
      <c r="C99" s="374">
        <v>250</v>
      </c>
      <c r="D99" s="375">
        <v>0.1104</v>
      </c>
    </row>
    <row r="100" spans="1:4" ht="15.75" thickBot="1" x14ac:dyDescent="0.3">
      <c r="B100" s="413" t="s">
        <v>179</v>
      </c>
      <c r="C100" s="381">
        <v>150</v>
      </c>
      <c r="D100" s="382">
        <v>6.6199999999999995E-2</v>
      </c>
    </row>
    <row r="101" spans="1:4" ht="15.75" thickBot="1" x14ac:dyDescent="0.3">
      <c r="B101" s="383" t="s">
        <v>4</v>
      </c>
      <c r="C101" s="249">
        <f>SUM(C91:C100)</f>
        <v>2265</v>
      </c>
      <c r="D101" s="384">
        <f>SUM(D91:D100)</f>
        <v>1.0001</v>
      </c>
    </row>
    <row r="102" spans="1:4" ht="18" customHeight="1" x14ac:dyDescent="0.25">
      <c r="B102" s="6"/>
    </row>
    <row r="103" spans="1:4" ht="23.25" customHeight="1" x14ac:dyDescent="0.25">
      <c r="B103" s="430"/>
      <c r="C103" s="430"/>
      <c r="D103" s="430"/>
    </row>
    <row r="104" spans="1:4" x14ac:dyDescent="0.25">
      <c r="B104" s="11"/>
    </row>
    <row r="110" spans="1:4" ht="21.75" x14ac:dyDescent="0.25">
      <c r="B110" s="3" t="s">
        <v>10</v>
      </c>
    </row>
    <row r="111" spans="1:4" ht="17.25" x14ac:dyDescent="0.25">
      <c r="B111" s="12" t="s">
        <v>132</v>
      </c>
    </row>
    <row r="112" spans="1:4" ht="14.25" customHeight="1" x14ac:dyDescent="0.25">
      <c r="A112" s="324" t="s">
        <v>101</v>
      </c>
      <c r="B112" s="13"/>
    </row>
    <row r="113" spans="1:5" ht="14.25" customHeight="1" thickBot="1" x14ac:dyDescent="0.3">
      <c r="A113" s="324"/>
      <c r="B113" s="39" t="s">
        <v>164</v>
      </c>
    </row>
    <row r="114" spans="1:5" ht="14.25" customHeight="1" x14ac:dyDescent="0.25">
      <c r="A114" s="324"/>
      <c r="B114" s="35" t="s">
        <v>0</v>
      </c>
      <c r="C114" s="257" t="s">
        <v>126</v>
      </c>
      <c r="D114" s="252" t="s">
        <v>95</v>
      </c>
      <c r="E114" s="267"/>
    </row>
    <row r="115" spans="1:5" ht="14.25" customHeight="1" x14ac:dyDescent="0.25">
      <c r="B115" s="340" t="s">
        <v>12</v>
      </c>
      <c r="C115" s="342">
        <v>5</v>
      </c>
      <c r="D115" s="414">
        <v>2000</v>
      </c>
      <c r="E115" s="338"/>
    </row>
    <row r="116" spans="1:5" ht="14.25" customHeight="1" x14ac:dyDescent="0.25">
      <c r="B116" s="339" t="s">
        <v>11</v>
      </c>
      <c r="C116" s="341">
        <v>1714</v>
      </c>
      <c r="D116" s="415"/>
      <c r="E116" s="338"/>
    </row>
    <row r="117" spans="1:5" ht="18" customHeight="1" x14ac:dyDescent="0.25">
      <c r="B117" s="340" t="s">
        <v>32</v>
      </c>
      <c r="C117" s="340">
        <v>402</v>
      </c>
      <c r="D117" s="416"/>
    </row>
    <row r="118" spans="1:5" ht="16.5" customHeight="1" thickBot="1" x14ac:dyDescent="0.3">
      <c r="A118" s="13"/>
      <c r="B118" s="320" t="s">
        <v>4</v>
      </c>
      <c r="C118" s="321">
        <f>SUM(C115:C117)</f>
        <v>2121</v>
      </c>
      <c r="D118" s="316">
        <v>1</v>
      </c>
    </row>
    <row r="119" spans="1:5" ht="14.25" customHeight="1" thickBot="1" x14ac:dyDescent="0.3">
      <c r="A119" s="36" t="s">
        <v>4</v>
      </c>
      <c r="B119" s="13"/>
    </row>
    <row r="120" spans="1:5" ht="14.25" customHeight="1" thickBot="1" x14ac:dyDescent="0.3">
      <c r="B120" s="34" t="s">
        <v>126</v>
      </c>
      <c r="C120" s="27" t="s">
        <v>95</v>
      </c>
      <c r="D120" s="27" t="s">
        <v>111</v>
      </c>
    </row>
    <row r="121" spans="1:5" ht="14.25" customHeight="1" thickBot="1" x14ac:dyDescent="0.3">
      <c r="B121" s="136">
        <f>+C118</f>
        <v>2121</v>
      </c>
      <c r="C121" s="226">
        <v>2000</v>
      </c>
      <c r="D121" s="130">
        <v>1</v>
      </c>
    </row>
    <row r="122" spans="1:5" ht="14.25" customHeight="1" x14ac:dyDescent="0.25">
      <c r="B122" s="13"/>
    </row>
    <row r="123" spans="1:5" ht="14.25" customHeight="1" x14ac:dyDescent="0.25">
      <c r="B123" s="13"/>
    </row>
    <row r="124" spans="1:5" ht="14.25" customHeight="1" x14ac:dyDescent="0.25">
      <c r="B124" s="13"/>
    </row>
    <row r="125" spans="1:5" ht="14.25" customHeight="1" x14ac:dyDescent="0.25">
      <c r="B125" s="13"/>
    </row>
    <row r="126" spans="1:5" ht="14.25" customHeight="1" x14ac:dyDescent="0.25">
      <c r="B126" s="9"/>
    </row>
    <row r="127" spans="1:5" ht="14.25" customHeight="1" x14ac:dyDescent="0.25">
      <c r="A127" s="367" t="s">
        <v>377</v>
      </c>
      <c r="B127" s="39" t="s">
        <v>207</v>
      </c>
    </row>
    <row r="128" spans="1:5" ht="14.25" customHeight="1" thickBot="1" x14ac:dyDescent="0.3">
      <c r="B128" s="10"/>
    </row>
    <row r="129" spans="2:4" ht="14.25" customHeight="1" x14ac:dyDescent="0.25">
      <c r="B129" s="256" t="s">
        <v>8</v>
      </c>
      <c r="C129" s="257" t="s">
        <v>126</v>
      </c>
      <c r="D129" s="252" t="s">
        <v>36</v>
      </c>
    </row>
    <row r="130" spans="2:4" ht="14.25" customHeight="1" x14ac:dyDescent="0.25">
      <c r="B130" s="361" t="s">
        <v>365</v>
      </c>
      <c r="C130" s="396">
        <f>5+130</f>
        <v>135</v>
      </c>
      <c r="D130" s="397">
        <f>+C130/C$145</f>
        <v>6.3649222065063654E-2</v>
      </c>
    </row>
    <row r="131" spans="2:4" ht="14.25" customHeight="1" x14ac:dyDescent="0.25">
      <c r="B131" s="361" t="s">
        <v>366</v>
      </c>
      <c r="C131" s="396">
        <f>39+90</f>
        <v>129</v>
      </c>
      <c r="D131" s="397">
        <f t="shared" ref="D131:D143" si="1">+C131/C$145</f>
        <v>6.0820367751060818E-2</v>
      </c>
    </row>
    <row r="132" spans="2:4" ht="14.25" customHeight="1" x14ac:dyDescent="0.25">
      <c r="B132" s="361" t="s">
        <v>367</v>
      </c>
      <c r="C132" s="396">
        <f>48+76+20</f>
        <v>144</v>
      </c>
      <c r="D132" s="397">
        <f t="shared" si="1"/>
        <v>6.7892503536067891E-2</v>
      </c>
    </row>
    <row r="133" spans="2:4" ht="14.25" customHeight="1" x14ac:dyDescent="0.25">
      <c r="B133" s="361" t="s">
        <v>131</v>
      </c>
      <c r="C133" s="396">
        <v>54</v>
      </c>
      <c r="D133" s="397">
        <f t="shared" si="1"/>
        <v>2.5459688826025461E-2</v>
      </c>
    </row>
    <row r="134" spans="2:4" ht="14.25" customHeight="1" x14ac:dyDescent="0.25">
      <c r="B134" s="361" t="s">
        <v>368</v>
      </c>
      <c r="C134" s="396">
        <f>45+32</f>
        <v>77</v>
      </c>
      <c r="D134" s="397">
        <f t="shared" si="1"/>
        <v>3.6303630363036306E-2</v>
      </c>
    </row>
    <row r="135" spans="2:4" ht="14.25" customHeight="1" x14ac:dyDescent="0.25">
      <c r="B135" s="361" t="s">
        <v>369</v>
      </c>
      <c r="C135" s="396">
        <v>20</v>
      </c>
      <c r="D135" s="397">
        <f t="shared" si="1"/>
        <v>9.4295143800094301E-3</v>
      </c>
    </row>
    <row r="136" spans="2:4" ht="14.25" customHeight="1" x14ac:dyDescent="0.25">
      <c r="B136" s="361" t="s">
        <v>125</v>
      </c>
      <c r="C136" s="396">
        <f>24+38</f>
        <v>62</v>
      </c>
      <c r="D136" s="397">
        <f t="shared" si="1"/>
        <v>2.9231494578029232E-2</v>
      </c>
    </row>
    <row r="137" spans="2:4" ht="14.25" customHeight="1" x14ac:dyDescent="0.25">
      <c r="B137" s="361" t="s">
        <v>370</v>
      </c>
      <c r="C137" s="396">
        <v>36</v>
      </c>
      <c r="D137" s="397">
        <f t="shared" si="1"/>
        <v>1.6973125884016973E-2</v>
      </c>
    </row>
    <row r="138" spans="2:4" ht="14.25" customHeight="1" x14ac:dyDescent="0.25">
      <c r="B138" s="361" t="s">
        <v>371</v>
      </c>
      <c r="C138" s="396">
        <v>101</v>
      </c>
      <c r="D138" s="397">
        <f t="shared" si="1"/>
        <v>4.7619047619047616E-2</v>
      </c>
    </row>
    <row r="139" spans="2:4" ht="14.25" customHeight="1" x14ac:dyDescent="0.25">
      <c r="B139" s="361" t="s">
        <v>372</v>
      </c>
      <c r="C139" s="396">
        <v>178</v>
      </c>
      <c r="D139" s="397">
        <f t="shared" si="1"/>
        <v>8.3922677982083929E-2</v>
      </c>
    </row>
    <row r="140" spans="2:4" ht="14.25" customHeight="1" x14ac:dyDescent="0.25">
      <c r="B140" s="361" t="s">
        <v>373</v>
      </c>
      <c r="C140" s="396">
        <v>137</v>
      </c>
      <c r="D140" s="397">
        <f t="shared" si="1"/>
        <v>6.4592173503064593E-2</v>
      </c>
    </row>
    <row r="141" spans="2:4" ht="14.25" customHeight="1" x14ac:dyDescent="0.25">
      <c r="B141" s="361" t="s">
        <v>374</v>
      </c>
      <c r="C141" s="396">
        <v>63</v>
      </c>
      <c r="D141" s="397">
        <f t="shared" si="1"/>
        <v>2.9702970297029702E-2</v>
      </c>
    </row>
    <row r="142" spans="2:4" ht="14.25" customHeight="1" x14ac:dyDescent="0.25">
      <c r="B142" s="361" t="s">
        <v>184</v>
      </c>
      <c r="C142" s="396">
        <v>583</v>
      </c>
      <c r="D142" s="397">
        <f t="shared" si="1"/>
        <v>0.27487034417727485</v>
      </c>
    </row>
    <row r="143" spans="2:4" ht="14.25" customHeight="1" x14ac:dyDescent="0.25">
      <c r="B143" s="361" t="s">
        <v>375</v>
      </c>
      <c r="C143" s="396">
        <f>96+98</f>
        <v>194</v>
      </c>
      <c r="D143" s="397">
        <f t="shared" si="1"/>
        <v>9.1466289486091465E-2</v>
      </c>
    </row>
    <row r="144" spans="2:4" ht="14.25" customHeight="1" x14ac:dyDescent="0.25">
      <c r="B144" s="361" t="s">
        <v>376</v>
      </c>
      <c r="C144" s="396">
        <v>208</v>
      </c>
      <c r="D144" s="397">
        <f>+C144/C$145</f>
        <v>9.8066949552098062E-2</v>
      </c>
    </row>
    <row r="145" spans="1:8" ht="14.25" customHeight="1" thickBot="1" x14ac:dyDescent="0.3">
      <c r="B145" s="305" t="s">
        <v>4</v>
      </c>
      <c r="C145" s="398">
        <f>SUM(C130:C144)</f>
        <v>2121</v>
      </c>
      <c r="D145" s="307">
        <f>SUM(D130:D144)</f>
        <v>1</v>
      </c>
    </row>
    <row r="146" spans="1:8" ht="14.25" customHeight="1" x14ac:dyDescent="0.25">
      <c r="B146" s="6"/>
    </row>
    <row r="147" spans="1:8" ht="14.25" customHeight="1" x14ac:dyDescent="0.25">
      <c r="B147" s="430"/>
      <c r="C147" s="430"/>
      <c r="D147" s="430"/>
    </row>
    <row r="148" spans="1:8" ht="14.25" customHeight="1" x14ac:dyDescent="0.25">
      <c r="B148" s="13"/>
      <c r="D148" s="88">
        <f>2121-C145</f>
        <v>0</v>
      </c>
    </row>
    <row r="149" spans="1:8" ht="14.25" customHeight="1" x14ac:dyDescent="0.25">
      <c r="B149" s="13"/>
    </row>
    <row r="151" spans="1:8" x14ac:dyDescent="0.25">
      <c r="B151" s="14"/>
    </row>
    <row r="152" spans="1:8" ht="21.75" x14ac:dyDescent="0.25">
      <c r="B152" s="3" t="s">
        <v>123</v>
      </c>
    </row>
    <row r="153" spans="1:8" x14ac:dyDescent="0.25">
      <c r="A153" s="324" t="s">
        <v>378</v>
      </c>
      <c r="B153" s="6"/>
    </row>
    <row r="154" spans="1:8" ht="16.5" thickBot="1" x14ac:dyDescent="0.3">
      <c r="B154" s="39" t="s">
        <v>165</v>
      </c>
    </row>
    <row r="155" spans="1:8" ht="30.75" thickBot="1" x14ac:dyDescent="0.3">
      <c r="B155" s="15" t="s">
        <v>13</v>
      </c>
      <c r="C155" s="16" t="s">
        <v>0</v>
      </c>
      <c r="D155" s="16" t="s">
        <v>126</v>
      </c>
      <c r="E155" s="16" t="s">
        <v>34</v>
      </c>
      <c r="F155" s="38"/>
      <c r="G155" s="38"/>
      <c r="H155" s="38"/>
    </row>
    <row r="156" spans="1:8" ht="15.75" thickBot="1" x14ac:dyDescent="0.3">
      <c r="B156" s="18" t="s">
        <v>14</v>
      </c>
      <c r="C156" s="19" t="s">
        <v>7</v>
      </c>
      <c r="D156" s="275">
        <v>115</v>
      </c>
      <c r="E156" s="102">
        <f>+D156/D159</f>
        <v>3.6843622849453755E-3</v>
      </c>
      <c r="F156" s="272"/>
    </row>
    <row r="157" spans="1:8" ht="45.75" thickBot="1" x14ac:dyDescent="0.3">
      <c r="B157" s="337" t="s">
        <v>15</v>
      </c>
      <c r="C157" s="19" t="s">
        <v>16</v>
      </c>
      <c r="D157" s="283">
        <v>28977</v>
      </c>
      <c r="E157" s="102">
        <f>+D157/D159</f>
        <v>0.9283631820074969</v>
      </c>
      <c r="F157" s="272"/>
    </row>
    <row r="158" spans="1:8" ht="15.75" thickBot="1" x14ac:dyDescent="0.3">
      <c r="B158" s="514" t="s">
        <v>17</v>
      </c>
      <c r="C158" s="343" t="s">
        <v>389</v>
      </c>
      <c r="D158" s="283">
        <v>2121</v>
      </c>
      <c r="E158" s="102">
        <f>+D158/D159</f>
        <v>6.7952455707557743E-2</v>
      </c>
      <c r="F158" s="272"/>
    </row>
    <row r="159" spans="1:8" ht="15.75" thickBot="1" x14ac:dyDescent="0.3">
      <c r="B159" s="30" t="s">
        <v>18</v>
      </c>
      <c r="C159" s="31"/>
      <c r="D159" s="138">
        <f>SUM(D156:D158)</f>
        <v>31213</v>
      </c>
      <c r="E159" s="174">
        <f>SUM(E156:E158)</f>
        <v>1</v>
      </c>
      <c r="F159" s="273"/>
    </row>
    <row r="160" spans="1:8" x14ac:dyDescent="0.25">
      <c r="B160" s="11"/>
    </row>
    <row r="161" spans="1:6" x14ac:dyDescent="0.25">
      <c r="D161" s="88"/>
      <c r="E161" s="88"/>
      <c r="F161" s="88"/>
    </row>
    <row r="163" spans="1:6" ht="21.75" x14ac:dyDescent="0.25">
      <c r="B163" s="3" t="s">
        <v>37</v>
      </c>
    </row>
    <row r="164" spans="1:6" x14ac:dyDescent="0.25">
      <c r="A164" s="352" t="s">
        <v>102</v>
      </c>
      <c r="B164" s="8"/>
    </row>
    <row r="165" spans="1:6" ht="41.25" customHeight="1" thickBot="1" x14ac:dyDescent="0.3">
      <c r="B165" s="431" t="s">
        <v>388</v>
      </c>
      <c r="C165" s="431"/>
      <c r="D165" s="431"/>
      <c r="E165" s="431"/>
      <c r="F165" s="431"/>
    </row>
    <row r="166" spans="1:6" ht="45.75" thickBot="1" x14ac:dyDescent="0.3">
      <c r="B166" s="15" t="s">
        <v>13</v>
      </c>
      <c r="C166" s="100" t="s">
        <v>0</v>
      </c>
      <c r="D166" s="385" t="s">
        <v>386</v>
      </c>
      <c r="E166" s="385" t="s">
        <v>387</v>
      </c>
      <c r="F166" s="38"/>
    </row>
    <row r="167" spans="1:6" ht="31.5" customHeight="1" thickBot="1" x14ac:dyDescent="0.3">
      <c r="B167" s="20" t="s">
        <v>14</v>
      </c>
      <c r="C167" s="19" t="s">
        <v>19</v>
      </c>
      <c r="D167" s="512">
        <v>231</v>
      </c>
      <c r="E167" s="200">
        <f>+(D167/$D$170)</f>
        <v>2.556440903054449E-2</v>
      </c>
      <c r="F167" s="274"/>
    </row>
    <row r="168" spans="1:6" ht="59.25" customHeight="1" thickBot="1" x14ac:dyDescent="0.3">
      <c r="B168" s="20" t="s">
        <v>15</v>
      </c>
      <c r="C168" s="19" t="s">
        <v>20</v>
      </c>
      <c r="D168" s="513">
        <v>8720</v>
      </c>
      <c r="E168" s="102">
        <f>+(D168/$D$170)</f>
        <v>0.96502877379371399</v>
      </c>
      <c r="F168" s="272"/>
    </row>
    <row r="169" spans="1:6" ht="34.5" customHeight="1" thickBot="1" x14ac:dyDescent="0.3">
      <c r="B169" s="17" t="s">
        <v>17</v>
      </c>
      <c r="C169" s="19" t="s">
        <v>32</v>
      </c>
      <c r="D169" s="512">
        <v>85</v>
      </c>
      <c r="E169" s="102">
        <f>+(D169/$D$170)</f>
        <v>9.4068171757414783E-3</v>
      </c>
      <c r="F169" s="272"/>
    </row>
    <row r="170" spans="1:6" ht="15.75" thickBot="1" x14ac:dyDescent="0.3">
      <c r="B170" s="30" t="s">
        <v>4</v>
      </c>
      <c r="C170" s="31"/>
      <c r="D170" s="139">
        <f>SUM(D167:D169)</f>
        <v>9036</v>
      </c>
      <c r="E170" s="174">
        <f>SUM(E167:E169)</f>
        <v>0.99999999999999989</v>
      </c>
      <c r="F170" s="273"/>
    </row>
    <row r="171" spans="1:6" x14ac:dyDescent="0.25">
      <c r="B171" s="101"/>
    </row>
    <row r="172" spans="1:6" x14ac:dyDescent="0.25">
      <c r="B172" s="101"/>
    </row>
    <row r="173" spans="1:6" x14ac:dyDescent="0.25">
      <c r="B173" s="101"/>
    </row>
    <row r="174" spans="1:6" ht="21.75" x14ac:dyDescent="0.25">
      <c r="B174" s="3" t="s">
        <v>121</v>
      </c>
    </row>
    <row r="175" spans="1:6" ht="21.75" x14ac:dyDescent="0.25">
      <c r="B175" s="3"/>
    </row>
    <row r="176" spans="1:6" x14ac:dyDescent="0.25">
      <c r="A176" s="352" t="s">
        <v>103</v>
      </c>
    </row>
    <row r="177" spans="1:6" ht="16.5" thickBot="1" x14ac:dyDescent="0.3">
      <c r="B177" s="39" t="s">
        <v>166</v>
      </c>
    </row>
    <row r="178" spans="1:6" ht="15" customHeight="1" x14ac:dyDescent="0.25">
      <c r="B178" s="427" t="s">
        <v>50</v>
      </c>
      <c r="C178" s="428" t="s">
        <v>104</v>
      </c>
      <c r="D178" s="32" t="s">
        <v>35</v>
      </c>
      <c r="E178" s="38"/>
      <c r="F178" s="38"/>
    </row>
    <row r="179" spans="1:6" ht="30.75" thickBot="1" x14ac:dyDescent="0.3">
      <c r="B179" s="424"/>
      <c r="C179" s="429"/>
      <c r="D179" s="25" t="s">
        <v>49</v>
      </c>
      <c r="E179" s="38"/>
      <c r="F179" s="38"/>
    </row>
    <row r="180" spans="1:6" ht="15.75" thickBot="1" x14ac:dyDescent="0.3">
      <c r="B180" s="20" t="s">
        <v>53</v>
      </c>
      <c r="C180" s="131">
        <f>964+3925+3797+2873</f>
        <v>11559</v>
      </c>
      <c r="D180" s="102">
        <f>+C180/$C$185</f>
        <v>0.37032646653637907</v>
      </c>
      <c r="E180" s="70"/>
      <c r="F180" s="70"/>
    </row>
    <row r="181" spans="1:6" ht="20.25" customHeight="1" thickBot="1" x14ac:dyDescent="0.3">
      <c r="B181" s="20" t="s">
        <v>54</v>
      </c>
      <c r="C181" s="131">
        <f>1369+1509+1686+1100</f>
        <v>5664</v>
      </c>
      <c r="D181" s="102">
        <f>+C181/$C$185</f>
        <v>0.18146285201678788</v>
      </c>
      <c r="E181" s="70"/>
      <c r="F181" s="70"/>
    </row>
    <row r="182" spans="1:6" ht="15.75" thickBot="1" x14ac:dyDescent="0.3">
      <c r="B182" s="68" t="s">
        <v>55</v>
      </c>
      <c r="C182" s="131">
        <f>1585+2485</f>
        <v>4070</v>
      </c>
      <c r="D182" s="102">
        <f t="shared" ref="D182:D184" si="2">+C182/$C$185</f>
        <v>0.13039438695415373</v>
      </c>
      <c r="E182" s="70"/>
      <c r="F182" s="70"/>
    </row>
    <row r="183" spans="1:6" ht="15.75" thickBot="1" x14ac:dyDescent="0.3">
      <c r="B183" s="69" t="s">
        <v>56</v>
      </c>
      <c r="C183" s="131">
        <f>1174+753+626+2539+1548</f>
        <v>6640</v>
      </c>
      <c r="D183" s="102">
        <f>+C183/$C$185</f>
        <v>0.21273187453945472</v>
      </c>
      <c r="E183" s="70"/>
      <c r="F183" s="70"/>
    </row>
    <row r="184" spans="1:6" ht="20.25" customHeight="1" thickBot="1" x14ac:dyDescent="0.3">
      <c r="B184" s="68" t="s">
        <v>57</v>
      </c>
      <c r="C184" s="131">
        <f>1486+641+1153</f>
        <v>3280</v>
      </c>
      <c r="D184" s="102">
        <f t="shared" si="2"/>
        <v>0.10508441995322462</v>
      </c>
      <c r="E184" s="70"/>
      <c r="F184" s="70"/>
    </row>
    <row r="185" spans="1:6" ht="15.75" thickBot="1" x14ac:dyDescent="0.3">
      <c r="B185" s="15" t="s">
        <v>4</v>
      </c>
      <c r="C185" s="228">
        <f>SUM(C180:C184)</f>
        <v>31213</v>
      </c>
      <c r="D185" s="90">
        <f>SUM(D180:D184)</f>
        <v>1</v>
      </c>
      <c r="E185" s="71"/>
      <c r="F185" s="71"/>
    </row>
    <row r="186" spans="1:6" x14ac:dyDescent="0.25">
      <c r="B186" s="225"/>
      <c r="C186" s="127"/>
      <c r="D186" s="127"/>
      <c r="E186" s="127"/>
      <c r="F186" s="127"/>
    </row>
    <row r="187" spans="1:6" x14ac:dyDescent="0.25">
      <c r="B187" s="225"/>
      <c r="C187" s="190"/>
      <c r="D187" s="192"/>
      <c r="E187" s="191"/>
      <c r="F187" s="191"/>
    </row>
    <row r="188" spans="1:6" x14ac:dyDescent="0.25">
      <c r="B188" s="192"/>
      <c r="C188" s="127"/>
      <c r="D188" s="127"/>
      <c r="E188" s="127"/>
      <c r="F188" s="127"/>
    </row>
    <row r="189" spans="1:6" x14ac:dyDescent="0.25">
      <c r="D189" s="88"/>
    </row>
    <row r="191" spans="1:6" x14ac:dyDescent="0.25">
      <c r="A191" s="352" t="s">
        <v>379</v>
      </c>
    </row>
    <row r="192" spans="1:6" ht="16.5" thickBot="1" x14ac:dyDescent="0.3">
      <c r="B192" s="39" t="s">
        <v>167</v>
      </c>
    </row>
    <row r="193" spans="1:6" ht="15" customHeight="1" x14ac:dyDescent="0.25">
      <c r="B193" s="427" t="s">
        <v>50</v>
      </c>
      <c r="C193" s="428" t="s">
        <v>51</v>
      </c>
      <c r="D193" s="32" t="s">
        <v>35</v>
      </c>
      <c r="E193" s="38"/>
      <c r="F193" s="38"/>
    </row>
    <row r="194" spans="1:6" ht="30.75" thickBot="1" x14ac:dyDescent="0.3">
      <c r="B194" s="424"/>
      <c r="C194" s="429"/>
      <c r="D194" s="25" t="s">
        <v>49</v>
      </c>
      <c r="E194" s="38"/>
      <c r="F194" s="38"/>
    </row>
    <row r="195" spans="1:6" ht="15.75" thickBot="1" x14ac:dyDescent="0.3">
      <c r="B195" s="20" t="s">
        <v>53</v>
      </c>
      <c r="C195" s="20">
        <f>15+6+2</f>
        <v>23</v>
      </c>
      <c r="D195" s="106">
        <f>+C195/$C$200</f>
        <v>0.2</v>
      </c>
      <c r="E195" s="70"/>
      <c r="F195" s="70"/>
    </row>
    <row r="196" spans="1:6" ht="15.75" thickBot="1" x14ac:dyDescent="0.3">
      <c r="B196" s="20" t="s">
        <v>54</v>
      </c>
      <c r="C196" s="20">
        <f>8+18</f>
        <v>26</v>
      </c>
      <c r="D196" s="106">
        <f t="shared" ref="D196:D199" si="3">+C196/$C$200</f>
        <v>0.22608695652173913</v>
      </c>
      <c r="E196" s="70"/>
      <c r="F196" s="70"/>
    </row>
    <row r="197" spans="1:6" ht="15.75" thickBot="1" x14ac:dyDescent="0.3">
      <c r="B197" s="68" t="s">
        <v>55</v>
      </c>
      <c r="C197" s="20">
        <f>52+2</f>
        <v>54</v>
      </c>
      <c r="D197" s="106">
        <f t="shared" si="3"/>
        <v>0.46956521739130436</v>
      </c>
      <c r="E197" s="70"/>
      <c r="F197" s="70"/>
    </row>
    <row r="198" spans="1:6" ht="15.75" thickBot="1" x14ac:dyDescent="0.3">
      <c r="B198" s="69" t="s">
        <v>56</v>
      </c>
      <c r="C198" s="20">
        <v>11</v>
      </c>
      <c r="D198" s="106">
        <f t="shared" si="3"/>
        <v>9.5652173913043481E-2</v>
      </c>
      <c r="E198" s="70"/>
      <c r="F198" s="70"/>
    </row>
    <row r="199" spans="1:6" ht="15.75" thickBot="1" x14ac:dyDescent="0.3">
      <c r="B199" s="17" t="s">
        <v>57</v>
      </c>
      <c r="C199" s="20">
        <v>1</v>
      </c>
      <c r="D199" s="106">
        <f t="shared" si="3"/>
        <v>8.6956521739130436E-3</v>
      </c>
      <c r="E199" s="70"/>
      <c r="F199" s="70"/>
    </row>
    <row r="200" spans="1:6" ht="15.75" thickBot="1" x14ac:dyDescent="0.3">
      <c r="B200" s="30" t="s">
        <v>4</v>
      </c>
      <c r="C200" s="227">
        <f>SUM(C195:C199)</f>
        <v>115</v>
      </c>
      <c r="D200" s="90">
        <f>SUM(D195:D199)</f>
        <v>0.99999999999999989</v>
      </c>
      <c r="E200" s="71"/>
      <c r="F200" s="71"/>
    </row>
    <row r="201" spans="1:6" x14ac:dyDescent="0.25">
      <c r="B201" s="225"/>
    </row>
    <row r="202" spans="1:6" x14ac:dyDescent="0.25">
      <c r="B202" s="225"/>
    </row>
    <row r="203" spans="1:6" x14ac:dyDescent="0.25">
      <c r="B203" s="192"/>
    </row>
    <row r="206" spans="1:6" x14ac:dyDescent="0.25">
      <c r="A206" s="352" t="s">
        <v>380</v>
      </c>
    </row>
    <row r="207" spans="1:6" ht="16.5" thickBot="1" x14ac:dyDescent="0.3">
      <c r="B207" s="39" t="s">
        <v>168</v>
      </c>
    </row>
    <row r="208" spans="1:6" ht="15" customHeight="1" x14ac:dyDescent="0.25">
      <c r="B208" s="427" t="s">
        <v>50</v>
      </c>
      <c r="C208" s="428" t="s">
        <v>105</v>
      </c>
      <c r="D208" s="32" t="s">
        <v>35</v>
      </c>
      <c r="E208" s="38"/>
      <c r="F208" s="38"/>
    </row>
    <row r="209" spans="1:6" ht="30.75" thickBot="1" x14ac:dyDescent="0.3">
      <c r="B209" s="424"/>
      <c r="C209" s="429"/>
      <c r="D209" s="25" t="s">
        <v>49</v>
      </c>
      <c r="E209" s="38"/>
      <c r="F209" s="38"/>
    </row>
    <row r="210" spans="1:6" ht="15.75" thickBot="1" x14ac:dyDescent="0.3">
      <c r="B210" s="20" t="s">
        <v>53</v>
      </c>
      <c r="C210" s="131">
        <f>855+3677+3546+2681</f>
        <v>10759</v>
      </c>
      <c r="D210" s="91">
        <f>+C210/$C$215</f>
        <v>0.37129447492839146</v>
      </c>
      <c r="E210" s="70"/>
      <c r="F210" s="70"/>
    </row>
    <row r="211" spans="1:6" ht="15.75" thickBot="1" x14ac:dyDescent="0.3">
      <c r="B211" s="20" t="s">
        <v>54</v>
      </c>
      <c r="C211" s="131">
        <f>1034+1529+1302+1190</f>
        <v>5055</v>
      </c>
      <c r="D211" s="91">
        <f t="shared" ref="D211:D214" si="4">+C211/$C$215</f>
        <v>0.17444870069365359</v>
      </c>
      <c r="E211" s="70"/>
      <c r="F211" s="70"/>
    </row>
    <row r="212" spans="1:6" ht="15.75" thickBot="1" x14ac:dyDescent="0.3">
      <c r="B212" s="68" t="s">
        <v>55</v>
      </c>
      <c r="C212" s="131">
        <f>2140+1532</f>
        <v>3672</v>
      </c>
      <c r="D212" s="91">
        <f t="shared" si="4"/>
        <v>0.12672119267004867</v>
      </c>
      <c r="E212" s="70"/>
      <c r="F212" s="70"/>
    </row>
    <row r="213" spans="1:6" ht="15.75" thickBot="1" x14ac:dyDescent="0.3">
      <c r="B213" s="69" t="s">
        <v>56</v>
      </c>
      <c r="C213" s="131">
        <f>1457+2480+600+695+1136</f>
        <v>6368</v>
      </c>
      <c r="D213" s="91">
        <f t="shared" si="4"/>
        <v>0.21976049970666389</v>
      </c>
      <c r="E213" s="70"/>
      <c r="F213" s="70"/>
    </row>
    <row r="214" spans="1:6" ht="15.75" thickBot="1" x14ac:dyDescent="0.3">
      <c r="B214" s="17" t="s">
        <v>57</v>
      </c>
      <c r="C214" s="131">
        <f>1411+606+1106</f>
        <v>3123</v>
      </c>
      <c r="D214" s="91">
        <f t="shared" si="4"/>
        <v>0.10777513200124236</v>
      </c>
      <c r="E214" s="70"/>
      <c r="F214" s="70"/>
    </row>
    <row r="215" spans="1:6" ht="15.75" thickBot="1" x14ac:dyDescent="0.3">
      <c r="B215" s="30" t="s">
        <v>4</v>
      </c>
      <c r="C215" s="228">
        <f>SUM(C210:C214)</f>
        <v>28977</v>
      </c>
      <c r="D215" s="90">
        <f>SUM(D210:D214)</f>
        <v>0.99999999999999989</v>
      </c>
      <c r="E215" s="71"/>
      <c r="F215" s="71"/>
    </row>
    <row r="216" spans="1:6" x14ac:dyDescent="0.25">
      <c r="B216" s="225"/>
      <c r="D216" s="93"/>
    </row>
    <row r="217" spans="1:6" x14ac:dyDescent="0.25">
      <c r="B217" s="225"/>
    </row>
    <row r="218" spans="1:6" x14ac:dyDescent="0.25">
      <c r="B218" s="192"/>
    </row>
    <row r="219" spans="1:6" x14ac:dyDescent="0.25">
      <c r="D219" s="88"/>
    </row>
    <row r="220" spans="1:6" x14ac:dyDescent="0.25">
      <c r="C220" s="88"/>
    </row>
    <row r="222" spans="1:6" x14ac:dyDescent="0.25">
      <c r="A222" s="352" t="s">
        <v>381</v>
      </c>
    </row>
    <row r="223" spans="1:6" ht="16.5" thickBot="1" x14ac:dyDescent="0.3">
      <c r="B223" s="39" t="s">
        <v>169</v>
      </c>
    </row>
    <row r="224" spans="1:6" ht="15" customHeight="1" x14ac:dyDescent="0.25">
      <c r="B224" s="427" t="s">
        <v>50</v>
      </c>
      <c r="C224" s="428" t="s">
        <v>52</v>
      </c>
      <c r="D224" s="32" t="s">
        <v>35</v>
      </c>
      <c r="E224" s="38"/>
      <c r="F224" s="38"/>
    </row>
    <row r="225" spans="1:6" ht="30.75" thickBot="1" x14ac:dyDescent="0.3">
      <c r="B225" s="424"/>
      <c r="C225" s="429"/>
      <c r="D225" s="25" t="s">
        <v>49</v>
      </c>
      <c r="E225" s="38"/>
      <c r="F225" s="38"/>
    </row>
    <row r="226" spans="1:6" ht="15.75" thickBot="1" x14ac:dyDescent="0.3">
      <c r="B226" s="20" t="s">
        <v>53</v>
      </c>
      <c r="C226" s="20">
        <f>107+233+245+192</f>
        <v>777</v>
      </c>
      <c r="D226" s="91">
        <f>+C226/$C$231</f>
        <v>0.36633663366336633</v>
      </c>
      <c r="E226" s="70"/>
      <c r="F226" s="70"/>
    </row>
    <row r="227" spans="1:6" ht="15.75" thickBot="1" x14ac:dyDescent="0.3">
      <c r="B227" s="20" t="s">
        <v>54</v>
      </c>
      <c r="C227" s="20">
        <f>58+157+207+161</f>
        <v>583</v>
      </c>
      <c r="D227" s="91">
        <f t="shared" ref="D227:D230" si="5">+C227/$C$231</f>
        <v>0.27487034417727485</v>
      </c>
      <c r="E227" s="70"/>
      <c r="F227" s="70"/>
    </row>
    <row r="228" spans="1:6" ht="15.75" thickBot="1" x14ac:dyDescent="0.3">
      <c r="B228" s="68" t="s">
        <v>55</v>
      </c>
      <c r="C228" s="20">
        <f>293+51</f>
        <v>344</v>
      </c>
      <c r="D228" s="91">
        <f t="shared" si="5"/>
        <v>0.1621876473361622</v>
      </c>
      <c r="E228" s="70"/>
      <c r="F228" s="70"/>
    </row>
    <row r="229" spans="1:6" ht="15.75" thickBot="1" x14ac:dyDescent="0.3">
      <c r="B229" s="69" t="s">
        <v>56</v>
      </c>
      <c r="C229" s="20">
        <f>91+59+26+58+27</f>
        <v>261</v>
      </c>
      <c r="D229" s="91">
        <f t="shared" si="5"/>
        <v>0.12305516265912306</v>
      </c>
      <c r="E229" s="70"/>
      <c r="F229" s="70"/>
    </row>
    <row r="230" spans="1:6" ht="15.75" thickBot="1" x14ac:dyDescent="0.3">
      <c r="B230" s="17" t="s">
        <v>57</v>
      </c>
      <c r="C230" s="20">
        <f>75+34+47</f>
        <v>156</v>
      </c>
      <c r="D230" s="91">
        <f t="shared" si="5"/>
        <v>7.355021216407355E-2</v>
      </c>
      <c r="E230" s="70"/>
      <c r="F230" s="70"/>
    </row>
    <row r="231" spans="1:6" ht="15.75" thickBot="1" x14ac:dyDescent="0.3">
      <c r="B231" s="30" t="s">
        <v>4</v>
      </c>
      <c r="C231" s="228">
        <f>SUM(C226:C230)</f>
        <v>2121</v>
      </c>
      <c r="D231" s="90">
        <f>SUM(D226:D230)</f>
        <v>1</v>
      </c>
      <c r="E231" s="71"/>
      <c r="F231" s="71"/>
    </row>
    <row r="232" spans="1:6" x14ac:dyDescent="0.25">
      <c r="B232" s="225"/>
    </row>
    <row r="233" spans="1:6" x14ac:dyDescent="0.25">
      <c r="B233" s="225"/>
    </row>
    <row r="234" spans="1:6" x14ac:dyDescent="0.25">
      <c r="B234" s="192"/>
    </row>
    <row r="235" spans="1:6" x14ac:dyDescent="0.25">
      <c r="D235" s="88"/>
    </row>
    <row r="239" spans="1:6" ht="21.75" x14ac:dyDescent="0.25">
      <c r="B239" s="3" t="s">
        <v>122</v>
      </c>
    </row>
    <row r="240" spans="1:6" x14ac:dyDescent="0.25">
      <c r="A240" s="352" t="s">
        <v>116</v>
      </c>
    </row>
    <row r="241" spans="2:9" ht="16.5" thickBot="1" x14ac:dyDescent="0.3">
      <c r="B241" s="39" t="s">
        <v>170</v>
      </c>
    </row>
    <row r="242" spans="2:9" ht="15" customHeight="1" thickBot="1" x14ac:dyDescent="0.3">
      <c r="B242" s="423" t="s">
        <v>79</v>
      </c>
      <c r="C242" s="417" t="s">
        <v>86</v>
      </c>
      <c r="D242" s="418"/>
      <c r="E242" s="418"/>
      <c r="F242" s="419"/>
      <c r="G242" s="417" t="s">
        <v>58</v>
      </c>
      <c r="H242" s="418"/>
      <c r="I242" s="419"/>
    </row>
    <row r="243" spans="2:9" ht="15.75" thickBot="1" x14ac:dyDescent="0.3">
      <c r="B243" s="424"/>
      <c r="C243" s="100" t="s">
        <v>59</v>
      </c>
      <c r="D243" s="100" t="s">
        <v>60</v>
      </c>
      <c r="E243" s="16" t="s">
        <v>17</v>
      </c>
      <c r="F243" s="16" t="s">
        <v>4</v>
      </c>
      <c r="G243" s="176" t="s">
        <v>59</v>
      </c>
      <c r="H243" s="176" t="s">
        <v>60</v>
      </c>
      <c r="I243" s="177" t="s">
        <v>17</v>
      </c>
    </row>
    <row r="244" spans="2:9" x14ac:dyDescent="0.25">
      <c r="B244" s="76" t="s">
        <v>61</v>
      </c>
      <c r="C244" s="175">
        <v>18</v>
      </c>
      <c r="D244" s="350">
        <v>1190</v>
      </c>
      <c r="E244" s="175">
        <v>161</v>
      </c>
      <c r="F244" s="175">
        <f t="shared" ref="F244:F261" si="6">SUM(C244:E244)</f>
        <v>1369</v>
      </c>
      <c r="G244" s="276">
        <f t="shared" ref="G244:G261" si="7">+C244/$C$262</f>
        <v>0.15652173913043479</v>
      </c>
      <c r="H244" s="179">
        <f t="shared" ref="H244:H261" si="8">+D244/$D$262</f>
        <v>4.1067053180108365E-2</v>
      </c>
      <c r="I244" s="180">
        <f t="shared" ref="I244:I261" si="9">+E244/$E$262</f>
        <v>7.590759075907591E-2</v>
      </c>
    </row>
    <row r="245" spans="2:9" x14ac:dyDescent="0.25">
      <c r="B245" s="76" t="s">
        <v>62</v>
      </c>
      <c r="C245" s="175">
        <v>0</v>
      </c>
      <c r="D245" s="350">
        <v>1302</v>
      </c>
      <c r="E245" s="175">
        <v>207</v>
      </c>
      <c r="F245" s="175">
        <f t="shared" si="6"/>
        <v>1509</v>
      </c>
      <c r="G245" s="277">
        <f t="shared" si="7"/>
        <v>0</v>
      </c>
      <c r="H245" s="178">
        <f t="shared" si="8"/>
        <v>4.493218759705974E-2</v>
      </c>
      <c r="I245" s="181">
        <f t="shared" si="9"/>
        <v>9.7595473833097593E-2</v>
      </c>
    </row>
    <row r="246" spans="2:9" x14ac:dyDescent="0.25">
      <c r="B246" s="76" t="s">
        <v>63</v>
      </c>
      <c r="C246" s="175">
        <v>0</v>
      </c>
      <c r="D246" s="350">
        <v>1529</v>
      </c>
      <c r="E246" s="175">
        <v>157</v>
      </c>
      <c r="F246" s="175">
        <f t="shared" si="6"/>
        <v>1686</v>
      </c>
      <c r="G246" s="277">
        <f t="shared" si="7"/>
        <v>0</v>
      </c>
      <c r="H246" s="178">
        <f t="shared" si="8"/>
        <v>5.2765986817130829E-2</v>
      </c>
      <c r="I246" s="181">
        <f t="shared" si="9"/>
        <v>7.4021687883074019E-2</v>
      </c>
    </row>
    <row r="247" spans="2:9" x14ac:dyDescent="0.25">
      <c r="B247" s="76" t="s">
        <v>64</v>
      </c>
      <c r="C247" s="175">
        <v>0</v>
      </c>
      <c r="D247" s="350">
        <v>2681</v>
      </c>
      <c r="E247" s="175">
        <v>192</v>
      </c>
      <c r="F247" s="175">
        <f t="shared" si="6"/>
        <v>2873</v>
      </c>
      <c r="G247" s="277">
        <f t="shared" si="7"/>
        <v>0</v>
      </c>
      <c r="H247" s="178">
        <f t="shared" si="8"/>
        <v>9.2521655105773551E-2</v>
      </c>
      <c r="I247" s="181">
        <f t="shared" si="9"/>
        <v>9.0523338048090526E-2</v>
      </c>
    </row>
    <row r="248" spans="2:9" x14ac:dyDescent="0.25">
      <c r="B248" s="76" t="s">
        <v>65</v>
      </c>
      <c r="C248" s="175">
        <v>52</v>
      </c>
      <c r="D248" s="350">
        <v>2140</v>
      </c>
      <c r="E248" s="175">
        <v>293</v>
      </c>
      <c r="F248" s="175">
        <f t="shared" si="6"/>
        <v>2485</v>
      </c>
      <c r="G248" s="277">
        <f t="shared" si="7"/>
        <v>0.45217391304347826</v>
      </c>
      <c r="H248" s="178">
        <f t="shared" si="8"/>
        <v>7.3851675466749492E-2</v>
      </c>
      <c r="I248" s="181">
        <f t="shared" si="9"/>
        <v>0.13814238566713813</v>
      </c>
    </row>
    <row r="249" spans="2:9" x14ac:dyDescent="0.25">
      <c r="B249" s="76" t="s">
        <v>66</v>
      </c>
      <c r="C249" s="175">
        <v>0</v>
      </c>
      <c r="D249" s="350">
        <v>1411</v>
      </c>
      <c r="E249" s="175">
        <v>75</v>
      </c>
      <c r="F249" s="175">
        <f t="shared" si="6"/>
        <v>1486</v>
      </c>
      <c r="G249" s="277">
        <f t="shared" si="7"/>
        <v>0</v>
      </c>
      <c r="H249" s="178">
        <f t="shared" si="8"/>
        <v>4.8693791627842771E-2</v>
      </c>
      <c r="I249" s="181">
        <f t="shared" si="9"/>
        <v>3.536067892503536E-2</v>
      </c>
    </row>
    <row r="250" spans="2:9" x14ac:dyDescent="0.25">
      <c r="B250" s="76" t="s">
        <v>67</v>
      </c>
      <c r="C250" s="175">
        <v>0</v>
      </c>
      <c r="D250" s="350">
        <v>1457</v>
      </c>
      <c r="E250" s="175">
        <v>91</v>
      </c>
      <c r="F250" s="175">
        <f t="shared" si="6"/>
        <v>1548</v>
      </c>
      <c r="G250" s="277">
        <f t="shared" si="7"/>
        <v>0</v>
      </c>
      <c r="H250" s="178">
        <f t="shared" si="8"/>
        <v>5.0281257549090658E-2</v>
      </c>
      <c r="I250" s="181">
        <f t="shared" si="9"/>
        <v>4.2904290429042903E-2</v>
      </c>
    </row>
    <row r="251" spans="2:9" x14ac:dyDescent="0.25">
      <c r="B251" s="76" t="s">
        <v>68</v>
      </c>
      <c r="C251" s="175">
        <v>0</v>
      </c>
      <c r="D251" s="350">
        <v>2480</v>
      </c>
      <c r="E251" s="175">
        <v>59</v>
      </c>
      <c r="F251" s="175">
        <f t="shared" si="6"/>
        <v>2539</v>
      </c>
      <c r="G251" s="277">
        <f t="shared" si="7"/>
        <v>0</v>
      </c>
      <c r="H251" s="178">
        <f t="shared" si="8"/>
        <v>8.5585119232494733E-2</v>
      </c>
      <c r="I251" s="181">
        <f t="shared" si="9"/>
        <v>2.7817067421027818E-2</v>
      </c>
    </row>
    <row r="252" spans="2:9" x14ac:dyDescent="0.25">
      <c r="B252" s="76" t="s">
        <v>69</v>
      </c>
      <c r="C252" s="175">
        <v>0</v>
      </c>
      <c r="D252" s="175">
        <v>600</v>
      </c>
      <c r="E252" s="175">
        <v>26</v>
      </c>
      <c r="F252" s="175">
        <f t="shared" si="6"/>
        <v>626</v>
      </c>
      <c r="G252" s="277">
        <f t="shared" si="7"/>
        <v>0</v>
      </c>
      <c r="H252" s="178">
        <f t="shared" si="8"/>
        <v>2.0706077233668081E-2</v>
      </c>
      <c r="I252" s="181">
        <f t="shared" si="9"/>
        <v>1.2258368694012258E-2</v>
      </c>
    </row>
    <row r="253" spans="2:9" x14ac:dyDescent="0.25">
      <c r="B253" s="76" t="s">
        <v>70</v>
      </c>
      <c r="C253" s="175">
        <v>6</v>
      </c>
      <c r="D253" s="350">
        <v>3546</v>
      </c>
      <c r="E253" s="175">
        <v>245</v>
      </c>
      <c r="F253" s="175">
        <f t="shared" si="6"/>
        <v>3797</v>
      </c>
      <c r="G253" s="277">
        <f t="shared" si="7"/>
        <v>5.2173913043478258E-2</v>
      </c>
      <c r="H253" s="178">
        <f t="shared" si="8"/>
        <v>0.12237291645097836</v>
      </c>
      <c r="I253" s="181">
        <f t="shared" si="9"/>
        <v>0.11551155115511551</v>
      </c>
    </row>
    <row r="254" spans="2:9" x14ac:dyDescent="0.25">
      <c r="B254" s="76" t="s">
        <v>71</v>
      </c>
      <c r="C254" s="175">
        <v>0</v>
      </c>
      <c r="D254" s="175">
        <v>695</v>
      </c>
      <c r="E254" s="175">
        <v>58</v>
      </c>
      <c r="F254" s="175">
        <f t="shared" si="6"/>
        <v>753</v>
      </c>
      <c r="G254" s="277">
        <f t="shared" si="7"/>
        <v>0</v>
      </c>
      <c r="H254" s="178">
        <f t="shared" si="8"/>
        <v>2.3984539462332196E-2</v>
      </c>
      <c r="I254" s="181">
        <f t="shared" si="9"/>
        <v>2.7345591702027345E-2</v>
      </c>
    </row>
    <row r="255" spans="2:9" x14ac:dyDescent="0.25">
      <c r="B255" s="76" t="s">
        <v>72</v>
      </c>
      <c r="C255" s="175">
        <v>2</v>
      </c>
      <c r="D255" s="350">
        <v>1532</v>
      </c>
      <c r="E255" s="175">
        <v>51</v>
      </c>
      <c r="F255" s="175">
        <f t="shared" si="6"/>
        <v>1585</v>
      </c>
      <c r="G255" s="277">
        <f t="shared" si="7"/>
        <v>1.7391304347826087E-2</v>
      </c>
      <c r="H255" s="178">
        <f t="shared" si="8"/>
        <v>5.2869517203299167E-2</v>
      </c>
      <c r="I255" s="181">
        <f t="shared" si="9"/>
        <v>2.4045261669024046E-2</v>
      </c>
    </row>
    <row r="256" spans="2:9" x14ac:dyDescent="0.25">
      <c r="B256" s="76" t="s">
        <v>73</v>
      </c>
      <c r="C256" s="175">
        <v>11</v>
      </c>
      <c r="D256" s="350">
        <v>1136</v>
      </c>
      <c r="E256" s="175">
        <v>27</v>
      </c>
      <c r="F256" s="175">
        <f t="shared" si="6"/>
        <v>1174</v>
      </c>
      <c r="G256" s="277">
        <f t="shared" si="7"/>
        <v>9.5652173913043481E-2</v>
      </c>
      <c r="H256" s="178">
        <f t="shared" si="8"/>
        <v>3.9203506229078235E-2</v>
      </c>
      <c r="I256" s="181">
        <f t="shared" si="9"/>
        <v>1.272984441301273E-2</v>
      </c>
    </row>
    <row r="257" spans="1:9" x14ac:dyDescent="0.25">
      <c r="B257" s="76" t="s">
        <v>74</v>
      </c>
      <c r="C257" s="175">
        <v>1</v>
      </c>
      <c r="D257" s="175">
        <v>606</v>
      </c>
      <c r="E257" s="175">
        <v>34</v>
      </c>
      <c r="F257" s="175">
        <f t="shared" si="6"/>
        <v>641</v>
      </c>
      <c r="G257" s="277">
        <f t="shared" si="7"/>
        <v>8.6956521739130436E-3</v>
      </c>
      <c r="H257" s="178">
        <f t="shared" si="8"/>
        <v>2.0913138006004764E-2</v>
      </c>
      <c r="I257" s="181">
        <f t="shared" si="9"/>
        <v>1.6030174446016031E-2</v>
      </c>
    </row>
    <row r="258" spans="1:9" x14ac:dyDescent="0.25">
      <c r="B258" s="76" t="s">
        <v>75</v>
      </c>
      <c r="C258" s="175">
        <v>15</v>
      </c>
      <c r="D258" s="350">
        <v>3677</v>
      </c>
      <c r="E258" s="175">
        <v>233</v>
      </c>
      <c r="F258" s="175">
        <f t="shared" si="6"/>
        <v>3925</v>
      </c>
      <c r="G258" s="277">
        <f t="shared" si="7"/>
        <v>0.13043478260869565</v>
      </c>
      <c r="H258" s="178">
        <f t="shared" si="8"/>
        <v>0.12689374331366257</v>
      </c>
      <c r="I258" s="181">
        <f t="shared" si="9"/>
        <v>0.10985384252710985</v>
      </c>
    </row>
    <row r="259" spans="1:9" x14ac:dyDescent="0.25">
      <c r="B259" s="76" t="s">
        <v>76</v>
      </c>
      <c r="C259" s="175">
        <v>0</v>
      </c>
      <c r="D259" s="350">
        <v>1106</v>
      </c>
      <c r="E259" s="175">
        <v>47</v>
      </c>
      <c r="F259" s="175">
        <f t="shared" si="6"/>
        <v>1153</v>
      </c>
      <c r="G259" s="277">
        <f t="shared" si="7"/>
        <v>0</v>
      </c>
      <c r="H259" s="178">
        <f t="shared" si="8"/>
        <v>3.8168202367394828E-2</v>
      </c>
      <c r="I259" s="181">
        <f t="shared" si="9"/>
        <v>2.2159358793022159E-2</v>
      </c>
    </row>
    <row r="260" spans="1:9" x14ac:dyDescent="0.25">
      <c r="B260" s="76" t="s">
        <v>77</v>
      </c>
      <c r="C260" s="175">
        <v>2</v>
      </c>
      <c r="D260" s="175">
        <v>855</v>
      </c>
      <c r="E260" s="175">
        <v>107</v>
      </c>
      <c r="F260" s="175">
        <f t="shared" si="6"/>
        <v>964</v>
      </c>
      <c r="G260" s="277">
        <f t="shared" si="7"/>
        <v>1.7391304347826087E-2</v>
      </c>
      <c r="H260" s="178">
        <f t="shared" si="8"/>
        <v>2.9506160057977016E-2</v>
      </c>
      <c r="I260" s="181">
        <f t="shared" si="9"/>
        <v>5.0447901933050446E-2</v>
      </c>
    </row>
    <row r="261" spans="1:9" ht="15.75" thickBot="1" x14ac:dyDescent="0.3">
      <c r="B261" s="77" t="s">
        <v>78</v>
      </c>
      <c r="C261" s="263">
        <v>8</v>
      </c>
      <c r="D261" s="351">
        <v>1034</v>
      </c>
      <c r="E261" s="263">
        <v>58</v>
      </c>
      <c r="F261" s="263">
        <f t="shared" si="6"/>
        <v>1100</v>
      </c>
      <c r="G261" s="278">
        <f t="shared" si="7"/>
        <v>6.9565217391304349E-2</v>
      </c>
      <c r="H261" s="182">
        <f t="shared" si="8"/>
        <v>3.5683473099354664E-2</v>
      </c>
      <c r="I261" s="183">
        <f t="shared" si="9"/>
        <v>2.7345591702027345E-2</v>
      </c>
    </row>
    <row r="262" spans="1:9" ht="15.75" thickBot="1" x14ac:dyDescent="0.3">
      <c r="B262" s="15" t="s">
        <v>4</v>
      </c>
      <c r="C262" s="279">
        <f>SUM(C244:C261)</f>
        <v>115</v>
      </c>
      <c r="D262" s="279">
        <f>SUM(D244:D261)</f>
        <v>28977</v>
      </c>
      <c r="E262" s="279">
        <f>SUM(E244:E261)</f>
        <v>2121</v>
      </c>
      <c r="F262" s="279">
        <f>SUM(F244:F261)</f>
        <v>31213</v>
      </c>
      <c r="G262" s="92">
        <f t="shared" ref="G262:I262" si="10">SUM(G244:G261)</f>
        <v>1</v>
      </c>
      <c r="H262" s="92">
        <f t="shared" si="10"/>
        <v>0.99999999999999989</v>
      </c>
      <c r="I262" s="92">
        <f t="shared" si="10"/>
        <v>1</v>
      </c>
    </row>
    <row r="263" spans="1:9" x14ac:dyDescent="0.25">
      <c r="B263" s="187"/>
    </row>
    <row r="264" spans="1:9" x14ac:dyDescent="0.25">
      <c r="B264" s="187"/>
      <c r="C264" s="185"/>
      <c r="D264" s="107"/>
      <c r="E264" s="186"/>
      <c r="F264" s="186"/>
    </row>
    <row r="265" spans="1:9" x14ac:dyDescent="0.25">
      <c r="B265" s="188"/>
    </row>
    <row r="266" spans="1:9" x14ac:dyDescent="0.25">
      <c r="C266" s="201"/>
      <c r="D266" s="202"/>
      <c r="E266" s="202"/>
      <c r="F266" s="202"/>
      <c r="G266" s="75"/>
    </row>
    <row r="269" spans="1:9" x14ac:dyDescent="0.25">
      <c r="A269" s="352" t="s">
        <v>117</v>
      </c>
    </row>
    <row r="270" spans="1:9" ht="15.75" thickBot="1" x14ac:dyDescent="0.3">
      <c r="C270" s="75"/>
      <c r="E270" s="184"/>
      <c r="F270" s="184"/>
    </row>
    <row r="271" spans="1:9" x14ac:dyDescent="0.25">
      <c r="B271" s="423" t="s">
        <v>79</v>
      </c>
      <c r="C271" s="425" t="s">
        <v>86</v>
      </c>
      <c r="D271" s="426"/>
      <c r="E271" s="426"/>
      <c r="F271" s="251" t="s">
        <v>128</v>
      </c>
    </row>
    <row r="272" spans="1:9" ht="15.75" thickBot="1" x14ac:dyDescent="0.3">
      <c r="B272" s="424"/>
      <c r="C272" s="224" t="s">
        <v>59</v>
      </c>
      <c r="D272" s="224" t="s">
        <v>60</v>
      </c>
      <c r="E272" s="323" t="s">
        <v>17</v>
      </c>
      <c r="F272" s="224" t="s">
        <v>79</v>
      </c>
    </row>
    <row r="273" spans="2:15" ht="15.75" thickBot="1" x14ac:dyDescent="0.3">
      <c r="B273" s="229" t="s">
        <v>78</v>
      </c>
      <c r="C273" s="175">
        <v>8</v>
      </c>
      <c r="D273" s="350">
        <v>1034</v>
      </c>
      <c r="E273" s="175">
        <v>58</v>
      </c>
      <c r="F273" s="175">
        <f>SUM(C273:E273)</f>
        <v>1100</v>
      </c>
    </row>
    <row r="274" spans="2:15" ht="15.75" thickBot="1" x14ac:dyDescent="0.3">
      <c r="B274" s="229" t="s">
        <v>77</v>
      </c>
      <c r="C274" s="175">
        <v>2</v>
      </c>
      <c r="D274" s="175">
        <v>855</v>
      </c>
      <c r="E274" s="175">
        <v>107</v>
      </c>
      <c r="F274" s="175">
        <f t="shared" ref="F274:F291" si="11">SUM(C274:E274)</f>
        <v>964</v>
      </c>
      <c r="M274" s="369" t="s">
        <v>8</v>
      </c>
      <c r="N274" s="370" t="s">
        <v>126</v>
      </c>
      <c r="O274" s="371" t="s">
        <v>180</v>
      </c>
    </row>
    <row r="275" spans="2:15" x14ac:dyDescent="0.25">
      <c r="B275" s="229" t="s">
        <v>76</v>
      </c>
      <c r="C275" s="175">
        <v>0</v>
      </c>
      <c r="D275" s="350">
        <v>1106</v>
      </c>
      <c r="E275" s="175">
        <v>47</v>
      </c>
      <c r="F275" s="175">
        <f t="shared" si="11"/>
        <v>1153</v>
      </c>
      <c r="M275" s="355" t="s">
        <v>191</v>
      </c>
      <c r="N275" s="372" t="s">
        <v>192</v>
      </c>
      <c r="O275" s="373">
        <v>0.2208</v>
      </c>
    </row>
    <row r="276" spans="2:15" x14ac:dyDescent="0.25">
      <c r="B276" s="229" t="s">
        <v>75</v>
      </c>
      <c r="C276" s="175">
        <v>15</v>
      </c>
      <c r="D276" s="350">
        <v>3677</v>
      </c>
      <c r="E276" s="175">
        <v>233</v>
      </c>
      <c r="F276" s="175">
        <f t="shared" si="11"/>
        <v>3925</v>
      </c>
      <c r="M276" s="356" t="s">
        <v>184</v>
      </c>
      <c r="N276" s="374" t="s">
        <v>193</v>
      </c>
      <c r="O276" s="375">
        <v>3.5299999999999998E-2</v>
      </c>
    </row>
    <row r="277" spans="2:15" x14ac:dyDescent="0.25">
      <c r="B277" s="229" t="s">
        <v>74</v>
      </c>
      <c r="C277" s="175">
        <v>1</v>
      </c>
      <c r="D277" s="175">
        <v>606</v>
      </c>
      <c r="E277" s="175">
        <v>34</v>
      </c>
      <c r="F277" s="175">
        <f t="shared" si="11"/>
        <v>641</v>
      </c>
      <c r="M277" s="356" t="s">
        <v>194</v>
      </c>
      <c r="N277" s="374" t="s">
        <v>193</v>
      </c>
      <c r="O277" s="375">
        <v>3.5299999999999998E-2</v>
      </c>
    </row>
    <row r="278" spans="2:15" x14ac:dyDescent="0.25">
      <c r="B278" s="229" t="s">
        <v>73</v>
      </c>
      <c r="C278" s="175">
        <v>11</v>
      </c>
      <c r="D278" s="350">
        <v>1136</v>
      </c>
      <c r="E278" s="175">
        <v>27</v>
      </c>
      <c r="F278" s="175">
        <f t="shared" si="11"/>
        <v>1174</v>
      </c>
      <c r="M278" s="356" t="s">
        <v>195</v>
      </c>
      <c r="N278" s="374" t="s">
        <v>196</v>
      </c>
      <c r="O278" s="375">
        <v>6.6199999999999995E-2</v>
      </c>
    </row>
    <row r="279" spans="2:15" x14ac:dyDescent="0.25">
      <c r="B279" s="229" t="s">
        <v>72</v>
      </c>
      <c r="C279" s="175">
        <v>2</v>
      </c>
      <c r="D279" s="350">
        <v>1532</v>
      </c>
      <c r="E279" s="175">
        <v>51</v>
      </c>
      <c r="F279" s="175">
        <f t="shared" si="11"/>
        <v>1585</v>
      </c>
      <c r="M279" s="356" t="s">
        <v>197</v>
      </c>
      <c r="N279" s="374" t="s">
        <v>198</v>
      </c>
      <c r="O279" s="375">
        <v>4.4200000000000003E-2</v>
      </c>
    </row>
    <row r="280" spans="2:15" x14ac:dyDescent="0.25">
      <c r="B280" s="229" t="s">
        <v>71</v>
      </c>
      <c r="C280" s="175">
        <f>+C254</f>
        <v>0</v>
      </c>
      <c r="D280" s="175">
        <v>695</v>
      </c>
      <c r="E280" s="175">
        <v>58</v>
      </c>
      <c r="F280" s="175">
        <f t="shared" si="11"/>
        <v>753</v>
      </c>
      <c r="M280" s="356" t="s">
        <v>187</v>
      </c>
      <c r="N280" s="374" t="s">
        <v>199</v>
      </c>
      <c r="O280" s="375">
        <v>0.25609999999999999</v>
      </c>
    </row>
    <row r="281" spans="2:15" x14ac:dyDescent="0.25">
      <c r="B281" s="229" t="s">
        <v>70</v>
      </c>
      <c r="C281" s="175">
        <v>6</v>
      </c>
      <c r="D281" s="350">
        <v>3546</v>
      </c>
      <c r="E281" s="175">
        <v>245</v>
      </c>
      <c r="F281" s="175">
        <f t="shared" si="11"/>
        <v>3797</v>
      </c>
      <c r="M281" s="356" t="s">
        <v>200</v>
      </c>
      <c r="N281" s="374" t="s">
        <v>201</v>
      </c>
      <c r="O281" s="375">
        <v>8.8300000000000003E-2</v>
      </c>
    </row>
    <row r="282" spans="2:15" x14ac:dyDescent="0.25">
      <c r="B282" s="229" t="s">
        <v>69</v>
      </c>
      <c r="C282" s="175">
        <f>+C252</f>
        <v>0</v>
      </c>
      <c r="D282" s="175">
        <v>600</v>
      </c>
      <c r="E282" s="175">
        <v>26</v>
      </c>
      <c r="F282" s="175">
        <f t="shared" si="11"/>
        <v>626</v>
      </c>
      <c r="M282" s="356" t="s">
        <v>202</v>
      </c>
      <c r="N282" s="374" t="s">
        <v>203</v>
      </c>
      <c r="O282" s="375">
        <v>7.7299999999999994E-2</v>
      </c>
    </row>
    <row r="283" spans="2:15" x14ac:dyDescent="0.25">
      <c r="B283" s="229" t="s">
        <v>68</v>
      </c>
      <c r="C283" s="175">
        <f>+C251</f>
        <v>0</v>
      </c>
      <c r="D283" s="350">
        <v>2480</v>
      </c>
      <c r="E283" s="175">
        <v>59</v>
      </c>
      <c r="F283" s="175">
        <f t="shared" si="11"/>
        <v>2539</v>
      </c>
      <c r="M283" s="356" t="s">
        <v>204</v>
      </c>
      <c r="N283" s="374" t="s">
        <v>205</v>
      </c>
      <c r="O283" s="375">
        <v>0.1104</v>
      </c>
    </row>
    <row r="284" spans="2:15" x14ac:dyDescent="0.25">
      <c r="B284" s="229" t="s">
        <v>67</v>
      </c>
      <c r="C284" s="175">
        <f>+C250</f>
        <v>0</v>
      </c>
      <c r="D284" s="350">
        <v>1457</v>
      </c>
      <c r="E284" s="175">
        <v>91</v>
      </c>
      <c r="F284" s="175">
        <f t="shared" si="11"/>
        <v>1548</v>
      </c>
      <c r="M284" s="356" t="s">
        <v>179</v>
      </c>
      <c r="N284" s="374" t="s">
        <v>196</v>
      </c>
      <c r="O284" s="375">
        <v>6.6199999999999995E-2</v>
      </c>
    </row>
    <row r="285" spans="2:15" ht="15.75" thickBot="1" x14ac:dyDescent="0.3">
      <c r="B285" s="229" t="s">
        <v>66</v>
      </c>
      <c r="C285" s="175">
        <v>0</v>
      </c>
      <c r="D285" s="350">
        <v>1411</v>
      </c>
      <c r="E285" s="175">
        <v>75</v>
      </c>
      <c r="F285" s="175">
        <f t="shared" si="11"/>
        <v>1486</v>
      </c>
      <c r="M285" s="376" t="s">
        <v>4</v>
      </c>
      <c r="N285" s="377" t="s">
        <v>206</v>
      </c>
      <c r="O285" s="378">
        <v>1</v>
      </c>
    </row>
    <row r="286" spans="2:15" x14ac:dyDescent="0.25">
      <c r="B286" s="229" t="s">
        <v>65</v>
      </c>
      <c r="C286" s="175">
        <v>52</v>
      </c>
      <c r="D286" s="350">
        <v>2140</v>
      </c>
      <c r="E286" s="175">
        <v>293</v>
      </c>
      <c r="F286" s="175">
        <f t="shared" si="11"/>
        <v>2485</v>
      </c>
    </row>
    <row r="287" spans="2:15" x14ac:dyDescent="0.25">
      <c r="B287" s="229" t="s">
        <v>64</v>
      </c>
      <c r="C287" s="175">
        <v>0</v>
      </c>
      <c r="D287" s="350">
        <v>2681</v>
      </c>
      <c r="E287" s="175">
        <v>192</v>
      </c>
      <c r="F287" s="175">
        <f t="shared" si="11"/>
        <v>2873</v>
      </c>
    </row>
    <row r="288" spans="2:15" x14ac:dyDescent="0.25">
      <c r="B288" s="229" t="s">
        <v>63</v>
      </c>
      <c r="C288" s="175">
        <v>0</v>
      </c>
      <c r="D288" s="350">
        <v>1529</v>
      </c>
      <c r="E288" s="175">
        <v>157</v>
      </c>
      <c r="F288" s="175">
        <f t="shared" si="11"/>
        <v>1686</v>
      </c>
    </row>
    <row r="289" spans="1:15" x14ac:dyDescent="0.25">
      <c r="B289" s="229" t="s">
        <v>62</v>
      </c>
      <c r="C289" s="175">
        <v>0</v>
      </c>
      <c r="D289" s="350">
        <v>1302</v>
      </c>
      <c r="E289" s="175">
        <v>207</v>
      </c>
      <c r="F289" s="175">
        <f t="shared" si="11"/>
        <v>1509</v>
      </c>
    </row>
    <row r="290" spans="1:15" ht="15.75" thickBot="1" x14ac:dyDescent="0.3">
      <c r="B290" s="262" t="s">
        <v>61</v>
      </c>
      <c r="C290" s="263">
        <v>18</v>
      </c>
      <c r="D290" s="351">
        <v>1190</v>
      </c>
      <c r="E290" s="263">
        <v>161</v>
      </c>
      <c r="F290" s="263">
        <f t="shared" si="11"/>
        <v>1369</v>
      </c>
    </row>
    <row r="291" spans="1:15" ht="15.75" thickBot="1" x14ac:dyDescent="0.3">
      <c r="B291" s="264" t="s">
        <v>4</v>
      </c>
      <c r="C291" s="265">
        <f>SUM(C273:C290)</f>
        <v>115</v>
      </c>
      <c r="D291" s="280">
        <f t="shared" ref="D291:E291" si="12">SUM(D273:D290)</f>
        <v>28977</v>
      </c>
      <c r="E291" s="265">
        <f t="shared" si="12"/>
        <v>2121</v>
      </c>
      <c r="F291" s="322">
        <f t="shared" si="11"/>
        <v>31213</v>
      </c>
    </row>
    <row r="292" spans="1:15" ht="15.75" thickBot="1" x14ac:dyDescent="0.3"/>
    <row r="293" spans="1:15" x14ac:dyDescent="0.25">
      <c r="A293" s="352" t="s">
        <v>118</v>
      </c>
      <c r="B293" s="353" t="s">
        <v>79</v>
      </c>
      <c r="C293" s="425" t="s">
        <v>86</v>
      </c>
      <c r="D293" s="426"/>
      <c r="E293" s="426"/>
      <c r="F293" s="347" t="s">
        <v>128</v>
      </c>
      <c r="M293" s="357"/>
      <c r="N293" s="357"/>
      <c r="O293" s="357"/>
    </row>
    <row r="294" spans="1:15" ht="15.75" thickBot="1" x14ac:dyDescent="0.3">
      <c r="B294" s="354"/>
      <c r="C294" s="348" t="s">
        <v>59</v>
      </c>
      <c r="D294" s="348" t="s">
        <v>60</v>
      </c>
      <c r="E294" s="323" t="s">
        <v>17</v>
      </c>
      <c r="F294" s="348" t="s">
        <v>79</v>
      </c>
      <c r="M294" s="357"/>
      <c r="N294" s="357"/>
      <c r="O294" s="357"/>
    </row>
    <row r="295" spans="1:15" x14ac:dyDescent="0.25">
      <c r="B295" s="229" t="s">
        <v>61</v>
      </c>
      <c r="C295" s="175">
        <v>18</v>
      </c>
      <c r="D295" s="350">
        <v>1190</v>
      </c>
      <c r="E295" s="175">
        <v>161</v>
      </c>
      <c r="F295" s="175">
        <f t="shared" ref="F295:F313" si="13">SUM(C295:E295)</f>
        <v>1369</v>
      </c>
      <c r="M295" s="357"/>
      <c r="N295" s="357"/>
      <c r="O295" s="379"/>
    </row>
    <row r="296" spans="1:15" x14ac:dyDescent="0.25">
      <c r="B296" s="229" t="s">
        <v>62</v>
      </c>
      <c r="C296" s="175">
        <v>0</v>
      </c>
      <c r="D296" s="350">
        <v>1302</v>
      </c>
      <c r="E296" s="175">
        <v>207</v>
      </c>
      <c r="F296" s="175">
        <f t="shared" si="13"/>
        <v>1509</v>
      </c>
      <c r="M296" s="357"/>
      <c r="N296" s="357"/>
      <c r="O296" s="379"/>
    </row>
    <row r="297" spans="1:15" ht="15" customHeight="1" x14ac:dyDescent="0.25">
      <c r="B297" s="229" t="s">
        <v>63</v>
      </c>
      <c r="C297" s="175">
        <v>0</v>
      </c>
      <c r="D297" s="350">
        <v>1529</v>
      </c>
      <c r="E297" s="175">
        <v>157</v>
      </c>
      <c r="F297" s="175">
        <f t="shared" si="13"/>
        <v>1686</v>
      </c>
      <c r="M297" s="357"/>
      <c r="N297" s="357"/>
      <c r="O297" s="379"/>
    </row>
    <row r="298" spans="1:15" x14ac:dyDescent="0.25">
      <c r="B298" s="229" t="s">
        <v>64</v>
      </c>
      <c r="C298" s="175">
        <v>0</v>
      </c>
      <c r="D298" s="350">
        <v>2681</v>
      </c>
      <c r="E298" s="175">
        <v>192</v>
      </c>
      <c r="F298" s="175">
        <f t="shared" si="13"/>
        <v>2873</v>
      </c>
      <c r="M298" s="357"/>
      <c r="N298" s="357"/>
      <c r="O298" s="379"/>
    </row>
    <row r="299" spans="1:15" x14ac:dyDescent="0.25">
      <c r="B299" s="229" t="s">
        <v>65</v>
      </c>
      <c r="C299" s="175">
        <v>52</v>
      </c>
      <c r="D299" s="350">
        <v>2140</v>
      </c>
      <c r="E299" s="175">
        <v>293</v>
      </c>
      <c r="F299" s="175">
        <f t="shared" si="13"/>
        <v>2485</v>
      </c>
      <c r="J299">
        <v>5722</v>
      </c>
      <c r="M299" s="357"/>
      <c r="N299" s="357"/>
      <c r="O299" s="379"/>
    </row>
    <row r="300" spans="1:15" x14ac:dyDescent="0.25">
      <c r="B300" s="229" t="s">
        <v>66</v>
      </c>
      <c r="C300" s="175">
        <v>0</v>
      </c>
      <c r="D300" s="350">
        <v>1411</v>
      </c>
      <c r="E300" s="175">
        <v>75</v>
      </c>
      <c r="F300" s="175">
        <f t="shared" si="13"/>
        <v>1486</v>
      </c>
      <c r="J300">
        <v>9019</v>
      </c>
      <c r="M300" s="357"/>
      <c r="N300" s="357"/>
      <c r="O300" s="379"/>
    </row>
    <row r="301" spans="1:15" x14ac:dyDescent="0.25">
      <c r="B301" s="229" t="s">
        <v>67</v>
      </c>
      <c r="C301" s="175">
        <v>0</v>
      </c>
      <c r="D301" s="350">
        <v>1457</v>
      </c>
      <c r="E301" s="175">
        <v>91</v>
      </c>
      <c r="F301" s="175">
        <f t="shared" si="13"/>
        <v>1548</v>
      </c>
      <c r="J301">
        <v>4673</v>
      </c>
      <c r="M301" s="357"/>
      <c r="N301" s="357"/>
      <c r="O301" s="379"/>
    </row>
    <row r="302" spans="1:15" x14ac:dyDescent="0.25">
      <c r="B302" s="229" t="s">
        <v>68</v>
      </c>
      <c r="C302" s="175">
        <v>0</v>
      </c>
      <c r="D302" s="350">
        <v>2480</v>
      </c>
      <c r="E302" s="175">
        <v>59</v>
      </c>
      <c r="F302" s="175">
        <f t="shared" si="13"/>
        <v>2539</v>
      </c>
      <c r="J302">
        <v>440</v>
      </c>
      <c r="M302" s="357"/>
      <c r="N302" s="357"/>
      <c r="O302" s="379"/>
    </row>
    <row r="303" spans="1:15" x14ac:dyDescent="0.25">
      <c r="B303" s="229" t="s">
        <v>69</v>
      </c>
      <c r="C303" s="175">
        <v>0</v>
      </c>
      <c r="D303" s="175">
        <v>600</v>
      </c>
      <c r="E303" s="175">
        <v>26</v>
      </c>
      <c r="F303" s="175">
        <f t="shared" si="13"/>
        <v>626</v>
      </c>
      <c r="J303">
        <f>SUM(J299:J302)</f>
        <v>19854</v>
      </c>
      <c r="K303">
        <v>21564</v>
      </c>
      <c r="M303" s="357"/>
      <c r="N303" s="357"/>
      <c r="O303" s="379"/>
    </row>
    <row r="304" spans="1:15" x14ac:dyDescent="0.25">
      <c r="B304" s="229" t="s">
        <v>70</v>
      </c>
      <c r="C304" s="175">
        <v>6</v>
      </c>
      <c r="D304" s="350">
        <v>3546</v>
      </c>
      <c r="E304" s="175">
        <v>245</v>
      </c>
      <c r="F304" s="175">
        <f t="shared" si="13"/>
        <v>3797</v>
      </c>
      <c r="K304">
        <f>+K303-J303</f>
        <v>1710</v>
      </c>
      <c r="M304" s="357"/>
      <c r="N304" s="357"/>
      <c r="O304" s="379"/>
    </row>
    <row r="305" spans="2:15" x14ac:dyDescent="0.25">
      <c r="B305" s="229" t="s">
        <v>71</v>
      </c>
      <c r="C305" s="175">
        <v>0</v>
      </c>
      <c r="D305" s="175">
        <v>695</v>
      </c>
      <c r="E305" s="175">
        <v>58</v>
      </c>
      <c r="F305" s="175">
        <f t="shared" si="13"/>
        <v>753</v>
      </c>
      <c r="M305" s="357"/>
      <c r="N305" s="357"/>
      <c r="O305" s="379"/>
    </row>
    <row r="306" spans="2:15" x14ac:dyDescent="0.25">
      <c r="B306" s="229" t="s">
        <v>72</v>
      </c>
      <c r="C306" s="175">
        <v>2</v>
      </c>
      <c r="D306" s="350">
        <v>1532</v>
      </c>
      <c r="E306" s="175">
        <v>51</v>
      </c>
      <c r="F306" s="175">
        <f t="shared" si="13"/>
        <v>1585</v>
      </c>
      <c r="M306" s="357"/>
      <c r="N306" s="357"/>
      <c r="O306" s="379"/>
    </row>
    <row r="307" spans="2:15" x14ac:dyDescent="0.25">
      <c r="B307" s="229" t="s">
        <v>73</v>
      </c>
      <c r="C307" s="175">
        <v>11</v>
      </c>
      <c r="D307" s="350">
        <v>1136</v>
      </c>
      <c r="E307" s="175">
        <v>27</v>
      </c>
      <c r="F307" s="175">
        <f t="shared" si="13"/>
        <v>1174</v>
      </c>
      <c r="M307" s="357"/>
      <c r="N307" s="357"/>
      <c r="O307" s="379"/>
    </row>
    <row r="308" spans="2:15" x14ac:dyDescent="0.25">
      <c r="B308" s="229" t="s">
        <v>74</v>
      </c>
      <c r="C308" s="175">
        <v>1</v>
      </c>
      <c r="D308" s="175">
        <v>606</v>
      </c>
      <c r="E308" s="175">
        <v>34</v>
      </c>
      <c r="F308" s="175">
        <f t="shared" si="13"/>
        <v>641</v>
      </c>
      <c r="M308" s="357"/>
      <c r="N308" s="357"/>
      <c r="O308" s="379"/>
    </row>
    <row r="309" spans="2:15" x14ac:dyDescent="0.25">
      <c r="B309" s="229" t="s">
        <v>75</v>
      </c>
      <c r="C309" s="175">
        <v>15</v>
      </c>
      <c r="D309" s="350">
        <v>3677</v>
      </c>
      <c r="E309" s="175">
        <v>233</v>
      </c>
      <c r="F309" s="175">
        <f t="shared" si="13"/>
        <v>3925</v>
      </c>
      <c r="M309" s="357"/>
      <c r="N309" s="357"/>
      <c r="O309" s="379"/>
    </row>
    <row r="310" spans="2:15" x14ac:dyDescent="0.25">
      <c r="B310" s="229" t="s">
        <v>76</v>
      </c>
      <c r="C310" s="175">
        <v>0</v>
      </c>
      <c r="D310" s="350">
        <v>1106</v>
      </c>
      <c r="E310" s="175">
        <v>47</v>
      </c>
      <c r="F310" s="175">
        <f t="shared" si="13"/>
        <v>1153</v>
      </c>
      <c r="M310" s="357"/>
      <c r="N310" s="357"/>
      <c r="O310" s="380"/>
    </row>
    <row r="311" spans="2:15" x14ac:dyDescent="0.25">
      <c r="B311" s="229" t="s">
        <v>77</v>
      </c>
      <c r="C311" s="175">
        <v>2</v>
      </c>
      <c r="D311" s="175">
        <v>855</v>
      </c>
      <c r="E311" s="175">
        <v>107</v>
      </c>
      <c r="F311" s="175">
        <f t="shared" si="13"/>
        <v>964</v>
      </c>
    </row>
    <row r="312" spans="2:15" ht="15.75" thickBot="1" x14ac:dyDescent="0.3">
      <c r="B312" s="262" t="s">
        <v>78</v>
      </c>
      <c r="C312" s="263">
        <v>8</v>
      </c>
      <c r="D312" s="351">
        <v>1034</v>
      </c>
      <c r="E312" s="263">
        <v>58</v>
      </c>
      <c r="F312" s="263">
        <f t="shared" si="13"/>
        <v>1100</v>
      </c>
    </row>
    <row r="313" spans="2:15" ht="15.75" thickBot="1" x14ac:dyDescent="0.3">
      <c r="B313" s="264" t="s">
        <v>4</v>
      </c>
      <c r="C313" s="265">
        <f>SUM(C295:C312)</f>
        <v>115</v>
      </c>
      <c r="D313" s="280">
        <f>SUM(D295:D312)</f>
        <v>28977</v>
      </c>
      <c r="E313" s="265">
        <f>SUM(E295:E312)</f>
        <v>2121</v>
      </c>
      <c r="F313" s="322">
        <f t="shared" si="13"/>
        <v>31213</v>
      </c>
    </row>
    <row r="314" spans="2:15" x14ac:dyDescent="0.25">
      <c r="B314" s="108"/>
      <c r="C314" s="261"/>
      <c r="D314" s="261"/>
      <c r="E314" s="261"/>
      <c r="F314" s="261"/>
    </row>
    <row r="315" spans="2:15" x14ac:dyDescent="0.25">
      <c r="B315" s="108"/>
      <c r="C315" s="261"/>
      <c r="D315" s="261"/>
      <c r="E315" s="261"/>
      <c r="F315" s="261"/>
    </row>
    <row r="316" spans="2:15" x14ac:dyDescent="0.25">
      <c r="B316" s="108"/>
      <c r="C316" s="261"/>
      <c r="D316" s="261"/>
      <c r="E316" s="261"/>
      <c r="F316" s="261"/>
    </row>
  </sheetData>
  <autoFilter ref="B294:F294">
    <sortState ref="B255:F273">
      <sortCondition ref="B254"/>
    </sortState>
  </autoFilter>
  <mergeCells count="20">
    <mergeCell ref="C293:E293"/>
    <mergeCell ref="B165:F165"/>
    <mergeCell ref="C193:C194"/>
    <mergeCell ref="B208:B209"/>
    <mergeCell ref="C208:C209"/>
    <mergeCell ref="D115:D117"/>
    <mergeCell ref="C242:F242"/>
    <mergeCell ref="A4:J6"/>
    <mergeCell ref="B7:I9"/>
    <mergeCell ref="B271:B272"/>
    <mergeCell ref="C271:E271"/>
    <mergeCell ref="B224:B225"/>
    <mergeCell ref="C224:C225"/>
    <mergeCell ref="G242:I242"/>
    <mergeCell ref="B103:D103"/>
    <mergeCell ref="B178:B179"/>
    <mergeCell ref="C178:C179"/>
    <mergeCell ref="B242:B243"/>
    <mergeCell ref="B193:B194"/>
    <mergeCell ref="B147:D147"/>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H30"/>
  <sheetViews>
    <sheetView topLeftCell="A19" workbookViewId="0">
      <selection activeCell="I26" sqref="I26"/>
    </sheetView>
  </sheetViews>
  <sheetFormatPr baseColWidth="10" defaultColWidth="19" defaultRowHeight="15" x14ac:dyDescent="0.25"/>
  <cols>
    <col min="3" max="3" width="24.7109375" customWidth="1"/>
    <col min="4" max="4" width="11.5703125" customWidth="1"/>
    <col min="5" max="5" width="10.7109375" customWidth="1"/>
    <col min="6" max="6" width="10.85546875" customWidth="1"/>
    <col min="7" max="7" width="9.5703125" customWidth="1"/>
    <col min="8" max="8" width="11.42578125" customWidth="1"/>
  </cols>
  <sheetData>
    <row r="6" spans="1:8" ht="32.25" customHeight="1" x14ac:dyDescent="0.25">
      <c r="B6" s="432" t="s">
        <v>392</v>
      </c>
      <c r="C6" s="432"/>
      <c r="D6" s="432"/>
      <c r="E6" s="432"/>
      <c r="F6" s="432"/>
      <c r="G6" s="432"/>
      <c r="H6" s="432"/>
    </row>
    <row r="7" spans="1:8" ht="15.75" thickBot="1" x14ac:dyDescent="0.3"/>
    <row r="8" spans="1:8" ht="15.75" customHeight="1" thickBot="1" x14ac:dyDescent="0.3">
      <c r="B8" s="427" t="s">
        <v>13</v>
      </c>
      <c r="C8" s="428" t="s">
        <v>0</v>
      </c>
      <c r="D8" s="417" t="s">
        <v>126</v>
      </c>
      <c r="E8" s="418"/>
      <c r="F8" s="418"/>
      <c r="G8" s="418"/>
      <c r="H8" s="419"/>
    </row>
    <row r="9" spans="1:8" ht="30.75" thickBot="1" x14ac:dyDescent="0.3">
      <c r="B9" s="433"/>
      <c r="C9" s="434"/>
      <c r="D9" s="196" t="s">
        <v>107</v>
      </c>
      <c r="E9" s="189" t="s">
        <v>108</v>
      </c>
      <c r="F9" s="222" t="s">
        <v>109</v>
      </c>
      <c r="G9" s="222" t="s">
        <v>110</v>
      </c>
      <c r="H9" s="221" t="s">
        <v>4</v>
      </c>
    </row>
    <row r="10" spans="1:8" ht="30.75" customHeight="1" x14ac:dyDescent="0.25">
      <c r="B10" s="206" t="s">
        <v>14</v>
      </c>
      <c r="C10" s="207" t="s">
        <v>19</v>
      </c>
      <c r="D10" s="212">
        <v>165</v>
      </c>
      <c r="E10" s="213">
        <v>115</v>
      </c>
      <c r="F10" s="213">
        <v>0</v>
      </c>
      <c r="G10" s="213">
        <v>0</v>
      </c>
      <c r="H10" s="214">
        <f>SUM(D10:G10)</f>
        <v>280</v>
      </c>
    </row>
    <row r="11" spans="1:8" ht="28.5" customHeight="1" x14ac:dyDescent="0.25">
      <c r="A11" s="88"/>
      <c r="B11" s="435" t="s">
        <v>15</v>
      </c>
      <c r="C11" s="208" t="s">
        <v>2</v>
      </c>
      <c r="D11" s="215">
        <v>4880</v>
      </c>
      <c r="E11" s="216">
        <v>26712</v>
      </c>
      <c r="F11" s="216">
        <v>0</v>
      </c>
      <c r="G11" s="216">
        <v>0</v>
      </c>
      <c r="H11" s="217">
        <f t="shared" ref="H11:H16" si="0">SUM(D11:G11)</f>
        <v>31592</v>
      </c>
    </row>
    <row r="12" spans="1:8" ht="38.25" customHeight="1" x14ac:dyDescent="0.25">
      <c r="B12" s="436"/>
      <c r="C12" s="209" t="s">
        <v>112</v>
      </c>
      <c r="D12" s="215">
        <v>1466</v>
      </c>
      <c r="E12" s="216">
        <v>2265</v>
      </c>
      <c r="F12" s="216">
        <v>0</v>
      </c>
      <c r="G12" s="216">
        <v>0</v>
      </c>
      <c r="H12" s="217">
        <f t="shared" si="0"/>
        <v>3731</v>
      </c>
    </row>
    <row r="13" spans="1:8" ht="45" x14ac:dyDescent="0.25">
      <c r="B13" s="437"/>
      <c r="C13" s="208" t="s">
        <v>130</v>
      </c>
      <c r="D13" s="215">
        <v>5769</v>
      </c>
      <c r="E13" s="216">
        <v>0</v>
      </c>
      <c r="F13" s="216">
        <v>0</v>
      </c>
      <c r="G13" s="216">
        <v>0</v>
      </c>
      <c r="H13" s="217">
        <f t="shared" si="0"/>
        <v>5769</v>
      </c>
    </row>
    <row r="14" spans="1:8" ht="27" customHeight="1" x14ac:dyDescent="0.25">
      <c r="B14" s="435" t="s">
        <v>17</v>
      </c>
      <c r="C14" s="210" t="s">
        <v>32</v>
      </c>
      <c r="D14" s="215">
        <v>0</v>
      </c>
      <c r="E14" s="216">
        <v>402</v>
      </c>
      <c r="F14" s="216">
        <v>0</v>
      </c>
      <c r="G14" s="216">
        <v>0</v>
      </c>
      <c r="H14" s="217">
        <f>SUM(D14:G14)</f>
        <v>402</v>
      </c>
    </row>
    <row r="15" spans="1:8" x14ac:dyDescent="0.25">
      <c r="B15" s="436"/>
      <c r="C15" s="208" t="s">
        <v>113</v>
      </c>
      <c r="D15" s="215">
        <v>0</v>
      </c>
      <c r="E15" s="216">
        <v>1714</v>
      </c>
      <c r="F15" s="216">
        <v>0</v>
      </c>
      <c r="G15" s="216">
        <v>0</v>
      </c>
      <c r="H15" s="217">
        <f t="shared" si="0"/>
        <v>1714</v>
      </c>
    </row>
    <row r="16" spans="1:8" ht="15.75" thickBot="1" x14ac:dyDescent="0.3">
      <c r="B16" s="439"/>
      <c r="C16" s="211" t="s">
        <v>12</v>
      </c>
      <c r="D16" s="218">
        <v>78</v>
      </c>
      <c r="E16" s="219">
        <v>5</v>
      </c>
      <c r="F16" s="219">
        <v>0</v>
      </c>
      <c r="G16" s="219">
        <v>0</v>
      </c>
      <c r="H16" s="220">
        <f t="shared" si="0"/>
        <v>83</v>
      </c>
    </row>
    <row r="17" spans="2:8" ht="15.75" thickBot="1" x14ac:dyDescent="0.3">
      <c r="B17" s="30" t="s">
        <v>4</v>
      </c>
      <c r="C17" s="195"/>
      <c r="D17" s="203">
        <f>SUM(D10:D16)</f>
        <v>12358</v>
      </c>
      <c r="E17" s="204">
        <f t="shared" ref="E17:G17" si="1">SUM(E10:E16)</f>
        <v>31213</v>
      </c>
      <c r="F17" s="204">
        <f t="shared" si="1"/>
        <v>0</v>
      </c>
      <c r="G17" s="204">
        <f t="shared" si="1"/>
        <v>0</v>
      </c>
      <c r="H17" s="205">
        <f>SUM(H10:H16)</f>
        <v>43571</v>
      </c>
    </row>
    <row r="19" spans="2:8" ht="28.5" customHeight="1" x14ac:dyDescent="0.25"/>
    <row r="21" spans="2:8" ht="15.75" customHeight="1" x14ac:dyDescent="0.25"/>
    <row r="22" spans="2:8" ht="19.5" customHeight="1" x14ac:dyDescent="0.25"/>
    <row r="23" spans="2:8" ht="15.75" customHeight="1" x14ac:dyDescent="0.25">
      <c r="B23" s="432" t="s">
        <v>391</v>
      </c>
      <c r="C23" s="432"/>
      <c r="D23" s="432"/>
      <c r="E23" s="432"/>
      <c r="F23" s="432"/>
      <c r="G23" s="432"/>
      <c r="H23" s="432"/>
    </row>
    <row r="24" spans="2:8" ht="15.75" thickBot="1" x14ac:dyDescent="0.3">
      <c r="B24" s="440"/>
      <c r="C24" s="440"/>
      <c r="D24" s="440"/>
      <c r="E24" s="440"/>
      <c r="F24" s="440"/>
      <c r="G24" s="440"/>
      <c r="H24" s="440"/>
    </row>
    <row r="25" spans="2:8" ht="15.75" thickBot="1" x14ac:dyDescent="0.3">
      <c r="B25" s="427" t="s">
        <v>13</v>
      </c>
      <c r="C25" s="428" t="s">
        <v>0</v>
      </c>
      <c r="D25" s="417" t="s">
        <v>393</v>
      </c>
      <c r="E25" s="418"/>
      <c r="F25" s="418"/>
      <c r="G25" s="418"/>
      <c r="H25" s="419"/>
    </row>
    <row r="26" spans="2:8" ht="30.75" thickBot="1" x14ac:dyDescent="0.3">
      <c r="B26" s="424"/>
      <c r="C26" s="438"/>
      <c r="D26" s="196" t="s">
        <v>107</v>
      </c>
      <c r="E26" s="189" t="s">
        <v>108</v>
      </c>
      <c r="F26" s="193" t="s">
        <v>109</v>
      </c>
      <c r="G26" s="193" t="s">
        <v>110</v>
      </c>
      <c r="H26" s="194" t="s">
        <v>4</v>
      </c>
    </row>
    <row r="27" spans="2:8" ht="15.75" thickBot="1" x14ac:dyDescent="0.3">
      <c r="B27" s="20" t="s">
        <v>14</v>
      </c>
      <c r="C27" s="245" t="s">
        <v>19</v>
      </c>
      <c r="D27" s="246">
        <v>95</v>
      </c>
      <c r="E27" s="197">
        <v>231</v>
      </c>
      <c r="F27" s="197"/>
      <c r="G27" s="197"/>
      <c r="H27" s="198">
        <f>SUM(D27:G27)</f>
        <v>326</v>
      </c>
    </row>
    <row r="28" spans="2:8" ht="48" thickBot="1" x14ac:dyDescent="0.3">
      <c r="B28" s="20" t="s">
        <v>15</v>
      </c>
      <c r="C28" s="245" t="s">
        <v>20</v>
      </c>
      <c r="D28" s="215">
        <v>5089</v>
      </c>
      <c r="E28" s="216">
        <v>8720</v>
      </c>
      <c r="F28" s="216"/>
      <c r="G28" s="216"/>
      <c r="H28" s="217">
        <f>SUM(D28:G28)</f>
        <v>13809</v>
      </c>
    </row>
    <row r="29" spans="2:8" ht="15.75" thickBot="1" x14ac:dyDescent="0.3">
      <c r="B29" s="17" t="s">
        <v>17</v>
      </c>
      <c r="C29" s="245" t="s">
        <v>147</v>
      </c>
      <c r="D29" s="247">
        <v>140</v>
      </c>
      <c r="E29" s="199">
        <v>85</v>
      </c>
      <c r="F29" s="199"/>
      <c r="G29" s="199"/>
      <c r="H29" s="220">
        <f>SUM(D29:G29)</f>
        <v>225</v>
      </c>
    </row>
    <row r="30" spans="2:8" ht="15.75" thickBot="1" x14ac:dyDescent="0.3">
      <c r="B30" s="30" t="s">
        <v>4</v>
      </c>
      <c r="C30" s="195"/>
      <c r="D30" s="248">
        <f>SUM(D27:D29)</f>
        <v>5324</v>
      </c>
      <c r="E30" s="249">
        <f>SUM(E27:E29)</f>
        <v>9036</v>
      </c>
      <c r="F30" s="249">
        <f>SUM(F27:F29)</f>
        <v>0</v>
      </c>
      <c r="G30" s="249">
        <f>SUM(G27:G29)</f>
        <v>0</v>
      </c>
      <c r="H30" s="250">
        <f>SUM(H27:H29)</f>
        <v>14360</v>
      </c>
    </row>
  </sheetData>
  <mergeCells count="10">
    <mergeCell ref="B25:B26"/>
    <mergeCell ref="C25:C26"/>
    <mergeCell ref="D25:H25"/>
    <mergeCell ref="B14:B16"/>
    <mergeCell ref="B23:H24"/>
    <mergeCell ref="B6:H6"/>
    <mergeCell ref="B8:B9"/>
    <mergeCell ref="C8:C9"/>
    <mergeCell ref="D8:H8"/>
    <mergeCell ref="B11:B13"/>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U50"/>
  <sheetViews>
    <sheetView topLeftCell="B1" zoomScale="110" zoomScaleNormal="110" workbookViewId="0">
      <selection activeCell="C7" sqref="C7:K41"/>
    </sheetView>
  </sheetViews>
  <sheetFormatPr baseColWidth="10" defaultRowHeight="15" x14ac:dyDescent="0.25"/>
  <cols>
    <col min="3" max="3" width="24" customWidth="1"/>
    <col min="4" max="4" width="9.85546875" customWidth="1"/>
    <col min="5" max="5" width="9.5703125" customWidth="1"/>
    <col min="6" max="7" width="9.7109375" customWidth="1"/>
    <col min="8" max="8" width="9.85546875" customWidth="1"/>
    <col min="9" max="9" width="10.140625" customWidth="1"/>
    <col min="10" max="10" width="9.28515625" customWidth="1"/>
    <col min="11" max="11" width="9" customWidth="1"/>
    <col min="12" max="12" width="14.28515625" customWidth="1"/>
  </cols>
  <sheetData>
    <row r="4" spans="3:21" ht="15.75" x14ac:dyDescent="0.25">
      <c r="C4" s="444" t="s">
        <v>41</v>
      </c>
      <c r="D4" s="444"/>
      <c r="E4" s="444"/>
      <c r="F4" s="444"/>
      <c r="G4" s="444"/>
      <c r="H4" s="444"/>
      <c r="I4" s="444"/>
      <c r="J4" s="444"/>
      <c r="K4" s="444"/>
    </row>
    <row r="5" spans="3:21" ht="18.75" x14ac:dyDescent="0.25">
      <c r="C5" s="442" t="s">
        <v>21</v>
      </c>
      <c r="D5" s="442"/>
      <c r="E5" s="442"/>
      <c r="F5" s="442"/>
      <c r="G5" s="442"/>
      <c r="H5" s="442"/>
      <c r="I5" s="442"/>
      <c r="J5" s="442"/>
      <c r="K5" s="442"/>
    </row>
    <row r="6" spans="3:21" ht="15.75" thickBot="1" x14ac:dyDescent="0.3">
      <c r="C6" s="443" t="s">
        <v>172</v>
      </c>
      <c r="D6" s="443"/>
      <c r="E6" s="443"/>
      <c r="F6" s="443"/>
      <c r="G6" s="443"/>
      <c r="H6" s="443"/>
      <c r="I6" s="443"/>
      <c r="J6" s="443"/>
      <c r="K6" s="443"/>
    </row>
    <row r="7" spans="3:21" ht="15" customHeight="1" thickTop="1" thickBot="1" x14ac:dyDescent="0.3">
      <c r="C7" s="445" t="s">
        <v>40</v>
      </c>
      <c r="D7" s="447" t="s">
        <v>39</v>
      </c>
      <c r="E7" s="447"/>
      <c r="F7" s="447"/>
      <c r="G7" s="447"/>
      <c r="H7" s="447"/>
      <c r="I7" s="447"/>
      <c r="J7" s="445" t="s">
        <v>38</v>
      </c>
      <c r="K7" s="445"/>
      <c r="L7" s="441"/>
      <c r="N7" s="72"/>
      <c r="O7" s="72"/>
      <c r="P7" s="72"/>
      <c r="Q7" s="72"/>
      <c r="R7" s="73"/>
      <c r="S7" s="72"/>
      <c r="T7" s="72"/>
      <c r="U7" s="72"/>
    </row>
    <row r="8" spans="3:21" ht="15" customHeight="1" thickTop="1" thickBot="1" x14ac:dyDescent="0.3">
      <c r="C8" s="445"/>
      <c r="D8" s="448" t="s">
        <v>17</v>
      </c>
      <c r="E8" s="448"/>
      <c r="F8" s="449" t="s">
        <v>15</v>
      </c>
      <c r="G8" s="449"/>
      <c r="H8" s="450" t="s">
        <v>22</v>
      </c>
      <c r="I8" s="450"/>
      <c r="J8" s="445"/>
      <c r="K8" s="445"/>
      <c r="L8" s="441"/>
      <c r="N8" s="73"/>
      <c r="O8" s="73"/>
      <c r="P8" s="73"/>
      <c r="Q8" s="73"/>
      <c r="R8" s="73"/>
      <c r="S8" s="73"/>
      <c r="T8" s="73"/>
      <c r="U8" s="73"/>
    </row>
    <row r="9" spans="3:21" ht="16.5" thickTop="1" thickBot="1" x14ac:dyDescent="0.3">
      <c r="C9" s="445"/>
      <c r="D9" s="448"/>
      <c r="E9" s="448"/>
      <c r="F9" s="449" t="s">
        <v>2</v>
      </c>
      <c r="G9" s="449"/>
      <c r="H9" s="450"/>
      <c r="I9" s="450"/>
      <c r="J9" s="445"/>
      <c r="K9" s="445"/>
      <c r="L9" s="441"/>
      <c r="N9" s="73"/>
      <c r="O9" s="73"/>
      <c r="P9" s="73"/>
      <c r="Q9" s="73"/>
      <c r="R9" s="73"/>
      <c r="S9" s="73"/>
      <c r="T9" s="73"/>
      <c r="U9" s="73"/>
    </row>
    <row r="10" spans="3:21" ht="16.5" thickTop="1" thickBot="1" x14ac:dyDescent="0.3">
      <c r="C10" s="446"/>
      <c r="D10" s="399" t="s">
        <v>23</v>
      </c>
      <c r="E10" s="399" t="s">
        <v>24</v>
      </c>
      <c r="F10" s="400" t="s">
        <v>23</v>
      </c>
      <c r="G10" s="400" t="s">
        <v>24</v>
      </c>
      <c r="H10" s="401" t="s">
        <v>23</v>
      </c>
      <c r="I10" s="401" t="s">
        <v>24</v>
      </c>
      <c r="J10" s="402" t="s">
        <v>23</v>
      </c>
      <c r="K10" s="402" t="s">
        <v>24</v>
      </c>
      <c r="N10" s="73"/>
      <c r="O10" s="73"/>
      <c r="P10" s="73"/>
      <c r="Q10" s="73"/>
      <c r="R10" s="73"/>
      <c r="S10" s="73"/>
      <c r="T10" s="73"/>
      <c r="U10" s="73"/>
    </row>
    <row r="11" spans="3:21" ht="16.5" thickTop="1" thickBot="1" x14ac:dyDescent="0.3">
      <c r="C11" s="408" t="s">
        <v>365</v>
      </c>
      <c r="D11" s="407">
        <v>2</v>
      </c>
      <c r="E11" s="407">
        <f>5+130</f>
        <v>135</v>
      </c>
      <c r="F11" s="404"/>
      <c r="G11" s="404"/>
      <c r="H11" s="405"/>
      <c r="I11" s="405"/>
      <c r="J11" s="402">
        <f>+D11+F11+H11</f>
        <v>2</v>
      </c>
      <c r="K11" s="402">
        <f>+E11+G11+I11</f>
        <v>135</v>
      </c>
      <c r="N11" s="73"/>
      <c r="O11" s="73"/>
      <c r="P11" s="73"/>
      <c r="Q11" s="73"/>
      <c r="R11" s="73"/>
      <c r="S11" s="73"/>
      <c r="T11" s="73"/>
      <c r="U11" s="73"/>
    </row>
    <row r="12" spans="3:21" ht="31.5" thickTop="1" thickBot="1" x14ac:dyDescent="0.3">
      <c r="C12" s="408" t="s">
        <v>366</v>
      </c>
      <c r="D12" s="407">
        <v>2</v>
      </c>
      <c r="E12" s="407">
        <f>39+90</f>
        <v>129</v>
      </c>
      <c r="F12" s="404"/>
      <c r="G12" s="404"/>
      <c r="H12" s="405"/>
      <c r="I12" s="405"/>
      <c r="J12" s="402">
        <f t="shared" ref="J12:J41" si="0">+D12+F12+H12</f>
        <v>2</v>
      </c>
      <c r="K12" s="402">
        <f t="shared" ref="K12:K40" si="1">+E12+G12+I12</f>
        <v>129</v>
      </c>
      <c r="N12" s="73"/>
      <c r="O12" s="73"/>
      <c r="P12" s="73"/>
      <c r="Q12" s="73"/>
      <c r="R12" s="73"/>
      <c r="S12" s="73"/>
      <c r="T12" s="73"/>
      <c r="U12" s="73"/>
    </row>
    <row r="13" spans="3:21" ht="16.5" thickTop="1" thickBot="1" x14ac:dyDescent="0.3">
      <c r="C13" s="408" t="s">
        <v>367</v>
      </c>
      <c r="D13" s="407">
        <v>3</v>
      </c>
      <c r="E13" s="407">
        <f>48+76+20</f>
        <v>144</v>
      </c>
      <c r="F13" s="404"/>
      <c r="G13" s="404"/>
      <c r="H13" s="405"/>
      <c r="I13" s="405"/>
      <c r="J13" s="402">
        <f t="shared" si="0"/>
        <v>3</v>
      </c>
      <c r="K13" s="402">
        <f t="shared" si="1"/>
        <v>144</v>
      </c>
      <c r="N13" s="73"/>
      <c r="O13" s="73"/>
      <c r="P13" s="73"/>
      <c r="Q13" s="73"/>
      <c r="R13" s="73"/>
      <c r="S13" s="73"/>
      <c r="T13" s="73"/>
      <c r="U13" s="73"/>
    </row>
    <row r="14" spans="3:21" ht="16.5" thickTop="1" thickBot="1" x14ac:dyDescent="0.3">
      <c r="C14" s="409" t="str">
        <f>+'2do trimestre'!B64</f>
        <v>Formación para inducción </v>
      </c>
      <c r="D14" s="407"/>
      <c r="E14" s="407"/>
      <c r="F14" s="404">
        <v>1</v>
      </c>
      <c r="G14" s="410">
        <f>+'2do trimestre'!C64</f>
        <v>22846</v>
      </c>
      <c r="H14" s="405"/>
      <c r="I14" s="405"/>
      <c r="J14" s="402">
        <f t="shared" si="0"/>
        <v>1</v>
      </c>
      <c r="K14" s="402">
        <f t="shared" si="1"/>
        <v>22846</v>
      </c>
      <c r="N14" s="73"/>
      <c r="O14" s="73"/>
      <c r="P14" s="73"/>
      <c r="Q14" s="73"/>
      <c r="R14" s="73"/>
      <c r="S14" s="73"/>
      <c r="T14" s="73"/>
      <c r="U14" s="73"/>
    </row>
    <row r="15" spans="3:21" ht="46.5" thickTop="1" thickBot="1" x14ac:dyDescent="0.3">
      <c r="C15" s="408" t="str">
        <f>+'2do trimestre'!B65</f>
        <v>Gestión técnica y  Acompañamiento pedagógico</v>
      </c>
      <c r="D15" s="407"/>
      <c r="E15" s="407"/>
      <c r="F15" s="404">
        <v>5</v>
      </c>
      <c r="G15" s="410">
        <f>+'2do trimestre'!C65</f>
        <v>334</v>
      </c>
      <c r="H15" s="405"/>
      <c r="I15" s="405"/>
      <c r="J15" s="402">
        <f t="shared" si="0"/>
        <v>5</v>
      </c>
      <c r="K15" s="402">
        <f t="shared" si="1"/>
        <v>334</v>
      </c>
      <c r="N15" s="73"/>
      <c r="O15" s="73"/>
      <c r="P15" s="73"/>
      <c r="Q15" s="73"/>
      <c r="R15" s="73"/>
      <c r="S15" s="73"/>
      <c r="T15" s="73"/>
      <c r="U15" s="73"/>
    </row>
    <row r="16" spans="3:21" ht="31.5" thickTop="1" thickBot="1" x14ac:dyDescent="0.3">
      <c r="C16" s="408" t="str">
        <f>+'2do trimestre'!B74</f>
        <v>Estrategias de Producción Escrita </v>
      </c>
      <c r="D16" s="407"/>
      <c r="E16" s="407"/>
      <c r="F16" s="404">
        <v>1</v>
      </c>
      <c r="G16" s="410">
        <f>+'2do trimestre'!C74</f>
        <v>74</v>
      </c>
      <c r="H16" s="405"/>
      <c r="I16" s="405"/>
      <c r="J16" s="402">
        <f t="shared" si="0"/>
        <v>1</v>
      </c>
      <c r="K16" s="402">
        <f t="shared" si="1"/>
        <v>74</v>
      </c>
      <c r="N16" s="73"/>
      <c r="O16" s="73"/>
      <c r="P16" s="73"/>
      <c r="Q16" s="73"/>
      <c r="R16" s="73"/>
      <c r="S16" s="73"/>
      <c r="T16" s="73"/>
      <c r="U16" s="73"/>
    </row>
    <row r="17" spans="3:21" ht="31.5" thickTop="1" thickBot="1" x14ac:dyDescent="0.3">
      <c r="C17" s="408" t="str">
        <f>+'2do trimestre'!B73</f>
        <v>Concreción Curricular y Sistematización</v>
      </c>
      <c r="D17" s="407"/>
      <c r="E17" s="407"/>
      <c r="F17" s="404">
        <v>1</v>
      </c>
      <c r="G17" s="410">
        <f>+'2do trimestre'!C73</f>
        <v>74</v>
      </c>
      <c r="H17" s="405"/>
      <c r="I17" s="405"/>
      <c r="J17" s="402">
        <f t="shared" si="0"/>
        <v>1</v>
      </c>
      <c r="K17" s="402">
        <f t="shared" si="1"/>
        <v>74</v>
      </c>
      <c r="N17" s="73"/>
      <c r="O17" s="73"/>
      <c r="P17" s="73"/>
      <c r="Q17" s="73"/>
      <c r="R17" s="73"/>
      <c r="S17" s="73"/>
      <c r="T17" s="73"/>
      <c r="U17" s="73"/>
    </row>
    <row r="18" spans="3:21" ht="31.5" thickTop="1" thickBot="1" x14ac:dyDescent="0.3">
      <c r="C18" s="408" t="str">
        <f>+'2do trimestre'!B66</f>
        <v>Intervención Psicopedagógica </v>
      </c>
      <c r="D18" s="407"/>
      <c r="E18" s="407"/>
      <c r="F18" s="404">
        <f>2+1</f>
        <v>3</v>
      </c>
      <c r="G18" s="410">
        <f>+'2do trimestre'!C66+'2do trimestre'!C78</f>
        <v>220</v>
      </c>
      <c r="H18" s="405"/>
      <c r="I18" s="405"/>
      <c r="J18" s="402">
        <f t="shared" si="0"/>
        <v>3</v>
      </c>
      <c r="K18" s="402">
        <f t="shared" si="1"/>
        <v>220</v>
      </c>
      <c r="N18" s="73"/>
      <c r="O18" s="73"/>
      <c r="P18" s="73"/>
      <c r="Q18" s="73"/>
      <c r="R18" s="73"/>
      <c r="S18" s="73"/>
      <c r="T18" s="73"/>
      <c r="U18" s="73"/>
    </row>
    <row r="19" spans="3:21" ht="16.5" thickTop="1" thickBot="1" x14ac:dyDescent="0.3">
      <c r="C19" s="408" t="str">
        <f>+'2do trimestre'!B67</f>
        <v>Competencias</v>
      </c>
      <c r="D19" s="407"/>
      <c r="E19" s="407"/>
      <c r="F19" s="404">
        <v>2</v>
      </c>
      <c r="G19" s="410">
        <f>+'2do trimestre'!C67</f>
        <v>340</v>
      </c>
      <c r="H19" s="405"/>
      <c r="I19" s="405"/>
      <c r="J19" s="402">
        <f t="shared" si="0"/>
        <v>2</v>
      </c>
      <c r="K19" s="402">
        <f t="shared" si="1"/>
        <v>340</v>
      </c>
      <c r="N19" s="73"/>
      <c r="O19" s="73"/>
      <c r="P19" s="73"/>
      <c r="Q19" s="73"/>
      <c r="R19" s="73"/>
      <c r="S19" s="73"/>
      <c r="T19" s="73"/>
      <c r="U19" s="73"/>
    </row>
    <row r="20" spans="3:21" ht="16.5" thickTop="1" thickBot="1" x14ac:dyDescent="0.3">
      <c r="C20" s="408" t="str">
        <f>+'2do trimestre'!B75</f>
        <v>Ciencias Sociales</v>
      </c>
      <c r="D20" s="407"/>
      <c r="E20" s="407"/>
      <c r="F20" s="404">
        <v>1</v>
      </c>
      <c r="G20" s="410">
        <f>+'2do trimestre'!C75</f>
        <v>120</v>
      </c>
      <c r="H20" s="405"/>
      <c r="I20" s="405"/>
      <c r="J20" s="402">
        <f t="shared" si="0"/>
        <v>1</v>
      </c>
      <c r="K20" s="402">
        <f t="shared" si="1"/>
        <v>120</v>
      </c>
      <c r="N20" s="73"/>
      <c r="O20" s="73"/>
      <c r="P20" s="73"/>
      <c r="Q20" s="73"/>
      <c r="R20" s="73"/>
      <c r="S20" s="73"/>
      <c r="T20" s="73"/>
      <c r="U20" s="73"/>
    </row>
    <row r="21" spans="3:21" ht="31.5" thickTop="1" thickBot="1" x14ac:dyDescent="0.3">
      <c r="C21" s="408" t="s">
        <v>131</v>
      </c>
      <c r="D21" s="407">
        <v>1</v>
      </c>
      <c r="E21" s="407">
        <v>54</v>
      </c>
      <c r="F21" s="404">
        <v>3</v>
      </c>
      <c r="G21" s="404">
        <f>+'2do trimestre'!C69</f>
        <v>120</v>
      </c>
      <c r="H21" s="405"/>
      <c r="I21" s="405"/>
      <c r="J21" s="402">
        <f t="shared" si="0"/>
        <v>4</v>
      </c>
      <c r="K21" s="402">
        <f t="shared" si="1"/>
        <v>174</v>
      </c>
      <c r="N21" s="73"/>
      <c r="O21" s="73"/>
      <c r="P21" s="73"/>
      <c r="Q21" s="73"/>
      <c r="R21" s="73"/>
      <c r="S21" s="73"/>
      <c r="T21" s="73"/>
      <c r="U21" s="73"/>
    </row>
    <row r="22" spans="3:21" ht="16.5" thickTop="1" thickBot="1" x14ac:dyDescent="0.3">
      <c r="C22" s="408" t="s">
        <v>368</v>
      </c>
      <c r="D22" s="407">
        <v>2</v>
      </c>
      <c r="E22" s="407">
        <f>45+32</f>
        <v>77</v>
      </c>
      <c r="F22" s="404"/>
      <c r="G22" s="404"/>
      <c r="H22" s="405"/>
      <c r="I22" s="405"/>
      <c r="J22" s="402">
        <f t="shared" si="0"/>
        <v>2</v>
      </c>
      <c r="K22" s="402">
        <f t="shared" si="1"/>
        <v>77</v>
      </c>
      <c r="N22" s="73"/>
      <c r="O22" s="73"/>
      <c r="P22" s="73"/>
      <c r="Q22" s="73"/>
      <c r="R22" s="73"/>
      <c r="S22" s="73"/>
      <c r="T22" s="73"/>
      <c r="U22" s="73"/>
    </row>
    <row r="23" spans="3:21" ht="31.5" thickTop="1" thickBot="1" x14ac:dyDescent="0.3">
      <c r="C23" s="408" t="s">
        <v>369</v>
      </c>
      <c r="D23" s="407">
        <v>1</v>
      </c>
      <c r="E23" s="407">
        <v>20</v>
      </c>
      <c r="F23" s="404"/>
      <c r="G23" s="404"/>
      <c r="H23" s="405"/>
      <c r="I23" s="405"/>
      <c r="J23" s="402">
        <f t="shared" si="0"/>
        <v>1</v>
      </c>
      <c r="K23" s="402">
        <f t="shared" si="1"/>
        <v>20</v>
      </c>
      <c r="N23" s="73"/>
      <c r="O23" s="73"/>
      <c r="P23" s="73"/>
      <c r="Q23" s="73"/>
      <c r="R23" s="73"/>
      <c r="S23" s="73"/>
      <c r="T23" s="73"/>
      <c r="U23" s="73"/>
    </row>
    <row r="24" spans="3:21" ht="16.5" thickTop="1" thickBot="1" x14ac:dyDescent="0.3">
      <c r="C24" s="408" t="s">
        <v>125</v>
      </c>
      <c r="D24" s="407">
        <v>2</v>
      </c>
      <c r="E24" s="407">
        <f>24+38</f>
        <v>62</v>
      </c>
      <c r="F24" s="404">
        <v>1</v>
      </c>
      <c r="G24" s="404">
        <f>+'2do trimestre'!C76</f>
        <v>440</v>
      </c>
      <c r="H24" s="405">
        <v>2</v>
      </c>
      <c r="I24" s="405">
        <f>+'2do trimestre'!C96</f>
        <v>580</v>
      </c>
      <c r="J24" s="402">
        <f t="shared" si="0"/>
        <v>5</v>
      </c>
      <c r="K24" s="402">
        <f t="shared" si="1"/>
        <v>1082</v>
      </c>
      <c r="N24" s="73"/>
      <c r="O24" s="73"/>
      <c r="P24" s="73"/>
      <c r="Q24" s="73"/>
      <c r="R24" s="73"/>
      <c r="S24" s="73"/>
      <c r="T24" s="73"/>
      <c r="U24" s="73"/>
    </row>
    <row r="25" spans="3:21" ht="36.75" customHeight="1" thickTop="1" thickBot="1" x14ac:dyDescent="0.3">
      <c r="C25" s="408" t="s">
        <v>370</v>
      </c>
      <c r="D25" s="407">
        <v>1</v>
      </c>
      <c r="E25" s="407">
        <v>36</v>
      </c>
      <c r="F25" s="404"/>
      <c r="G25" s="404"/>
      <c r="H25" s="405"/>
      <c r="I25" s="405"/>
      <c r="J25" s="402">
        <f t="shared" si="0"/>
        <v>1</v>
      </c>
      <c r="K25" s="402">
        <f t="shared" si="1"/>
        <v>36</v>
      </c>
      <c r="N25" s="73"/>
      <c r="O25" s="67"/>
      <c r="P25" s="73"/>
      <c r="Q25" s="73"/>
      <c r="R25" s="73"/>
      <c r="S25" s="73"/>
      <c r="T25" s="73"/>
      <c r="U25" s="73"/>
    </row>
    <row r="26" spans="3:21" ht="39.75" customHeight="1" thickTop="1" thickBot="1" x14ac:dyDescent="0.3">
      <c r="C26" s="408" t="s">
        <v>371</v>
      </c>
      <c r="D26" s="407">
        <v>1</v>
      </c>
      <c r="E26" s="407">
        <v>101</v>
      </c>
      <c r="F26" s="404"/>
      <c r="G26" s="404"/>
      <c r="H26" s="405"/>
      <c r="I26" s="405"/>
      <c r="J26" s="402">
        <f t="shared" si="0"/>
        <v>1</v>
      </c>
      <c r="K26" s="402">
        <f t="shared" si="1"/>
        <v>101</v>
      </c>
      <c r="N26" s="73"/>
      <c r="O26" s="73"/>
      <c r="P26" s="73"/>
      <c r="Q26" s="73"/>
      <c r="R26" s="73"/>
      <c r="S26" s="73"/>
      <c r="T26" s="73"/>
      <c r="U26" s="73"/>
    </row>
    <row r="27" spans="3:21" ht="46.5" customHeight="1" thickTop="1" thickBot="1" x14ac:dyDescent="0.3">
      <c r="C27" s="408" t="s">
        <v>372</v>
      </c>
      <c r="D27" s="407">
        <v>1</v>
      </c>
      <c r="E27" s="407">
        <v>178</v>
      </c>
      <c r="F27" s="404">
        <v>1</v>
      </c>
      <c r="G27" s="404">
        <f>+'2do trimestre'!C71</f>
        <v>74</v>
      </c>
      <c r="H27" s="405"/>
      <c r="I27" s="405"/>
      <c r="J27" s="402">
        <f t="shared" si="0"/>
        <v>2</v>
      </c>
      <c r="K27" s="402">
        <f t="shared" si="1"/>
        <v>252</v>
      </c>
      <c r="N27" s="73"/>
      <c r="O27" s="73"/>
      <c r="P27" s="73"/>
      <c r="Q27" s="73"/>
      <c r="R27" s="73"/>
      <c r="S27" s="73"/>
      <c r="T27" s="73"/>
      <c r="U27" s="73"/>
    </row>
    <row r="28" spans="3:21" ht="31.5" thickTop="1" thickBot="1" x14ac:dyDescent="0.3">
      <c r="C28" s="408" t="s">
        <v>373</v>
      </c>
      <c r="D28" s="407">
        <v>1</v>
      </c>
      <c r="E28" s="407">
        <v>137</v>
      </c>
      <c r="F28" s="404">
        <v>2</v>
      </c>
      <c r="G28" s="404">
        <f>+'2do trimestre'!C68</f>
        <v>240</v>
      </c>
      <c r="H28" s="405">
        <v>1</v>
      </c>
      <c r="I28" s="405">
        <f>+'2do trimestre'!C100</f>
        <v>150</v>
      </c>
      <c r="J28" s="402">
        <f t="shared" si="0"/>
        <v>4</v>
      </c>
      <c r="K28" s="402">
        <f t="shared" si="1"/>
        <v>527</v>
      </c>
      <c r="N28" s="73"/>
      <c r="O28" s="73"/>
      <c r="P28" s="73"/>
      <c r="Q28" s="73"/>
      <c r="R28" s="73"/>
      <c r="S28" s="73"/>
      <c r="T28" s="73"/>
      <c r="U28" s="73"/>
    </row>
    <row r="29" spans="3:21" ht="42" customHeight="1" thickTop="1" thickBot="1" x14ac:dyDescent="0.3">
      <c r="C29" s="408" t="s">
        <v>374</v>
      </c>
      <c r="D29" s="407">
        <v>1</v>
      </c>
      <c r="E29" s="407">
        <v>63</v>
      </c>
      <c r="F29" s="404">
        <v>1</v>
      </c>
      <c r="G29" s="404">
        <f>+'2do trimestre'!C70</f>
        <v>40</v>
      </c>
      <c r="H29" s="405"/>
      <c r="I29" s="405"/>
      <c r="J29" s="402">
        <f t="shared" si="0"/>
        <v>2</v>
      </c>
      <c r="K29" s="402">
        <f t="shared" si="1"/>
        <v>103</v>
      </c>
      <c r="M29" s="260"/>
      <c r="N29" s="73"/>
      <c r="O29" s="73"/>
      <c r="P29" s="73"/>
      <c r="Q29" s="73"/>
      <c r="R29" s="73"/>
      <c r="S29" s="73"/>
      <c r="T29" s="73"/>
      <c r="U29" s="73"/>
    </row>
    <row r="30" spans="3:21" ht="16.5" thickTop="1" thickBot="1" x14ac:dyDescent="0.3">
      <c r="C30" s="408" t="s">
        <v>184</v>
      </c>
      <c r="D30" s="407">
        <v>1</v>
      </c>
      <c r="E30" s="407">
        <v>583</v>
      </c>
      <c r="F30" s="404">
        <v>6</v>
      </c>
      <c r="G30" s="410">
        <f>+'2do trimestre'!C72</f>
        <v>1340</v>
      </c>
      <c r="H30" s="405">
        <v>1</v>
      </c>
      <c r="I30" s="405">
        <f>+'2do trimestre'!C92</f>
        <v>80</v>
      </c>
      <c r="J30" s="402">
        <f t="shared" si="0"/>
        <v>8</v>
      </c>
      <c r="K30" s="402">
        <f t="shared" si="1"/>
        <v>2003</v>
      </c>
      <c r="N30" s="73"/>
      <c r="O30" s="73"/>
      <c r="P30" s="73"/>
      <c r="Q30" s="73"/>
      <c r="R30" s="73"/>
      <c r="S30" s="73"/>
      <c r="T30" s="73"/>
      <c r="U30" s="73"/>
    </row>
    <row r="31" spans="3:21" ht="40.5" customHeight="1" thickTop="1" thickBot="1" x14ac:dyDescent="0.3">
      <c r="C31" s="408" t="s">
        <v>375</v>
      </c>
      <c r="D31" s="407">
        <v>2</v>
      </c>
      <c r="E31" s="407">
        <f>96+98</f>
        <v>194</v>
      </c>
      <c r="F31" s="404"/>
      <c r="G31" s="404"/>
      <c r="H31" s="405"/>
      <c r="I31" s="405"/>
      <c r="J31" s="402">
        <f t="shared" si="0"/>
        <v>2</v>
      </c>
      <c r="K31" s="402">
        <f t="shared" si="1"/>
        <v>194</v>
      </c>
      <c r="M31" s="289"/>
      <c r="N31" s="73"/>
      <c r="O31" s="73"/>
      <c r="P31" s="73"/>
      <c r="Q31" s="73"/>
      <c r="R31" s="73"/>
      <c r="S31" s="73"/>
      <c r="T31" s="73"/>
      <c r="U31" s="73"/>
    </row>
    <row r="32" spans="3:21" ht="16.5" thickTop="1" thickBot="1" x14ac:dyDescent="0.3">
      <c r="C32" s="408" t="s">
        <v>376</v>
      </c>
      <c r="D32" s="407">
        <v>1</v>
      </c>
      <c r="E32" s="407">
        <v>208</v>
      </c>
      <c r="F32" s="404"/>
      <c r="G32" s="404"/>
      <c r="H32" s="405"/>
      <c r="I32" s="405"/>
      <c r="J32" s="402">
        <f t="shared" si="0"/>
        <v>1</v>
      </c>
      <c r="K32" s="402">
        <f t="shared" si="1"/>
        <v>208</v>
      </c>
      <c r="N32" s="73"/>
      <c r="O32" s="73"/>
      <c r="P32" s="73"/>
      <c r="Q32" s="73"/>
      <c r="R32" s="73"/>
      <c r="S32" s="73"/>
      <c r="T32" s="73"/>
      <c r="U32" s="73"/>
    </row>
    <row r="33" spans="3:21" ht="31.5" thickTop="1" thickBot="1" x14ac:dyDescent="0.3">
      <c r="C33" s="408" t="str">
        <f>+'2do trimestre'!B77</f>
        <v>Gestión y Liderazgo Educativo</v>
      </c>
      <c r="D33" s="403"/>
      <c r="E33" s="403"/>
      <c r="F33" s="404">
        <v>1</v>
      </c>
      <c r="G33" s="404">
        <f>+'2do trimestre'!C77</f>
        <v>450</v>
      </c>
      <c r="H33" s="405"/>
      <c r="I33" s="405"/>
      <c r="J33" s="402">
        <f t="shared" si="0"/>
        <v>1</v>
      </c>
      <c r="K33" s="402">
        <f t="shared" si="1"/>
        <v>450</v>
      </c>
      <c r="N33" s="73"/>
      <c r="O33" s="73"/>
      <c r="P33" s="73"/>
      <c r="Q33" s="73"/>
      <c r="R33" s="73"/>
      <c r="S33" s="73"/>
      <c r="T33" s="73"/>
      <c r="U33" s="73"/>
    </row>
    <row r="34" spans="3:21" ht="31.5" thickTop="1" thickBot="1" x14ac:dyDescent="0.3">
      <c r="C34" s="408" t="str">
        <f>+'2do trimestre'!B91</f>
        <v>Metodologías de aprendizaje </v>
      </c>
      <c r="D34" s="403"/>
      <c r="E34" s="403"/>
      <c r="F34" s="404"/>
      <c r="G34" s="404"/>
      <c r="H34" s="405">
        <v>1</v>
      </c>
      <c r="I34" s="405">
        <f>+'2do trimestre'!C91</f>
        <v>500</v>
      </c>
      <c r="J34" s="402">
        <f t="shared" si="0"/>
        <v>1</v>
      </c>
      <c r="K34" s="402">
        <f t="shared" si="1"/>
        <v>500</v>
      </c>
      <c r="N34" s="73"/>
      <c r="O34" s="73"/>
      <c r="P34" s="73"/>
      <c r="Q34" s="73"/>
      <c r="R34" s="73"/>
      <c r="S34" s="73"/>
      <c r="T34" s="73"/>
      <c r="U34" s="73"/>
    </row>
    <row r="35" spans="3:21" ht="31.5" thickTop="1" thickBot="1" x14ac:dyDescent="0.3">
      <c r="C35" s="408" t="str">
        <f>+'2do trimestre'!B93</f>
        <v>Ciber Seguridad Básica para Docentes</v>
      </c>
      <c r="D35" s="403"/>
      <c r="E35" s="403"/>
      <c r="F35" s="404"/>
      <c r="G35" s="404"/>
      <c r="H35" s="405">
        <v>1</v>
      </c>
      <c r="I35" s="405">
        <f>+'2do trimestre'!C93</f>
        <v>80</v>
      </c>
      <c r="J35" s="402">
        <f t="shared" si="0"/>
        <v>1</v>
      </c>
      <c r="K35" s="402">
        <f t="shared" si="1"/>
        <v>80</v>
      </c>
      <c r="N35" s="73"/>
      <c r="O35" s="73"/>
      <c r="P35" s="73"/>
      <c r="Q35" s="73"/>
      <c r="R35" s="73"/>
      <c r="S35" s="73"/>
      <c r="T35" s="73"/>
      <c r="U35" s="73"/>
    </row>
    <row r="36" spans="3:21" ht="31.5" thickTop="1" thickBot="1" x14ac:dyDescent="0.3">
      <c r="C36" s="408" t="str">
        <f>+'2do trimestre'!B94</f>
        <v>Formación de Directores y Subdirectores </v>
      </c>
      <c r="D36" s="403"/>
      <c r="E36" s="403"/>
      <c r="F36" s="404"/>
      <c r="G36" s="404"/>
      <c r="H36" s="405">
        <v>1</v>
      </c>
      <c r="I36" s="405">
        <f>+'2do trimestre'!C94</f>
        <v>150</v>
      </c>
      <c r="J36" s="402">
        <f t="shared" si="0"/>
        <v>1</v>
      </c>
      <c r="K36" s="402">
        <f t="shared" si="1"/>
        <v>150</v>
      </c>
      <c r="N36" s="73"/>
      <c r="O36" s="73"/>
      <c r="P36" s="73"/>
      <c r="Q36" s="73"/>
      <c r="R36" s="73"/>
      <c r="S36" s="73"/>
      <c r="T36" s="73"/>
      <c r="U36" s="73"/>
    </row>
    <row r="37" spans="3:21" ht="46.5" thickTop="1" thickBot="1" x14ac:dyDescent="0.3">
      <c r="C37" s="408" t="str">
        <f>+'2do trimestre'!B95</f>
        <v>Rol del Orientador y Psicólogo en el Centro Educativo</v>
      </c>
      <c r="D37" s="403"/>
      <c r="E37" s="403"/>
      <c r="F37" s="404"/>
      <c r="G37" s="404"/>
      <c r="H37" s="405">
        <v>1</v>
      </c>
      <c r="I37" s="405">
        <f>+'2do trimestre'!C95</f>
        <v>100</v>
      </c>
      <c r="J37" s="402">
        <f t="shared" si="0"/>
        <v>1</v>
      </c>
      <c r="K37" s="402">
        <f t="shared" si="1"/>
        <v>100</v>
      </c>
      <c r="N37" s="73"/>
      <c r="O37" s="73"/>
      <c r="P37" s="73"/>
      <c r="Q37" s="73"/>
      <c r="R37" s="73"/>
      <c r="S37" s="73"/>
      <c r="T37" s="73"/>
      <c r="U37" s="73"/>
    </row>
    <row r="38" spans="3:21" ht="31.5" thickTop="1" thickBot="1" x14ac:dyDescent="0.3">
      <c r="C38" s="408" t="str">
        <f>+'2do trimestre'!B97</f>
        <v>Aprendizaje de Español e Inglés</v>
      </c>
      <c r="D38" s="403"/>
      <c r="E38" s="403"/>
      <c r="F38" s="404"/>
      <c r="G38" s="404"/>
      <c r="H38" s="405">
        <v>1</v>
      </c>
      <c r="I38" s="405">
        <f>+'2do trimestre'!C97</f>
        <v>200</v>
      </c>
      <c r="J38" s="402">
        <f t="shared" si="0"/>
        <v>1</v>
      </c>
      <c r="K38" s="402">
        <f t="shared" si="1"/>
        <v>200</v>
      </c>
      <c r="N38" s="73"/>
      <c r="O38" s="73"/>
      <c r="P38" s="73"/>
      <c r="Q38" s="73"/>
      <c r="R38" s="73"/>
      <c r="S38" s="73"/>
      <c r="T38" s="73"/>
      <c r="U38" s="73"/>
    </row>
    <row r="39" spans="3:21" ht="16.5" thickTop="1" thickBot="1" x14ac:dyDescent="0.3">
      <c r="C39" s="408" t="str">
        <f>+'2do trimestre'!B98</f>
        <v>Distrito Creativo</v>
      </c>
      <c r="D39" s="403"/>
      <c r="E39" s="403"/>
      <c r="F39" s="404"/>
      <c r="G39" s="404"/>
      <c r="H39" s="405">
        <v>1</v>
      </c>
      <c r="I39" s="405">
        <f>+'2do trimestre'!C98</f>
        <v>175</v>
      </c>
      <c r="J39" s="402">
        <f t="shared" si="0"/>
        <v>1</v>
      </c>
      <c r="K39" s="402">
        <f t="shared" si="1"/>
        <v>175</v>
      </c>
      <c r="N39" s="73"/>
      <c r="O39" s="73"/>
      <c r="P39" s="73"/>
      <c r="Q39" s="73"/>
      <c r="R39" s="73"/>
      <c r="S39" s="73"/>
      <c r="T39" s="73"/>
      <c r="U39" s="73"/>
    </row>
    <row r="40" spans="3:21" ht="46.5" thickTop="1" thickBot="1" x14ac:dyDescent="0.3">
      <c r="C40" s="408" t="str">
        <f>+'2do trimestre'!B99</f>
        <v>VII Congreso 512: Cambiemos la Conversación </v>
      </c>
      <c r="D40" s="403"/>
      <c r="E40" s="403"/>
      <c r="F40" s="404"/>
      <c r="G40" s="404"/>
      <c r="H40" s="405">
        <v>1</v>
      </c>
      <c r="I40" s="405">
        <f>+'2do trimestre'!C99</f>
        <v>250</v>
      </c>
      <c r="J40" s="402">
        <f t="shared" si="0"/>
        <v>1</v>
      </c>
      <c r="K40" s="402">
        <f t="shared" si="1"/>
        <v>250</v>
      </c>
      <c r="N40" s="73"/>
      <c r="O40" s="73"/>
      <c r="P40" s="73"/>
      <c r="Q40" s="73"/>
      <c r="R40" s="73"/>
      <c r="S40" s="73"/>
      <c r="T40" s="73"/>
      <c r="U40" s="73"/>
    </row>
    <row r="41" spans="3:21" ht="25.5" thickTop="1" thickBot="1" x14ac:dyDescent="0.3">
      <c r="C41" s="406" t="s">
        <v>25</v>
      </c>
      <c r="D41" s="399">
        <f t="shared" ref="D41:I41" si="2">SUM(D11:D40)</f>
        <v>22</v>
      </c>
      <c r="E41" s="399">
        <f t="shared" si="2"/>
        <v>2121</v>
      </c>
      <c r="F41" s="400">
        <f t="shared" si="2"/>
        <v>29</v>
      </c>
      <c r="G41" s="400">
        <f t="shared" si="2"/>
        <v>26712</v>
      </c>
      <c r="H41" s="401">
        <f t="shared" si="2"/>
        <v>11</v>
      </c>
      <c r="I41" s="401">
        <f t="shared" si="2"/>
        <v>2265</v>
      </c>
      <c r="J41" s="402">
        <f t="shared" si="0"/>
        <v>62</v>
      </c>
      <c r="K41" s="402">
        <f>+E41+G41+I41</f>
        <v>31098</v>
      </c>
      <c r="N41" s="73"/>
      <c r="O41" s="73"/>
      <c r="P41" s="73"/>
      <c r="Q41" s="73"/>
      <c r="R41" s="73"/>
      <c r="S41" s="73"/>
      <c r="T41" s="73"/>
      <c r="U41" s="73"/>
    </row>
    <row r="42" spans="3:21" ht="15.75" thickTop="1" x14ac:dyDescent="0.25">
      <c r="C42" s="23"/>
      <c r="N42" s="73"/>
      <c r="O42" s="73"/>
      <c r="P42" s="73"/>
      <c r="Q42" s="73"/>
      <c r="R42" s="73"/>
      <c r="S42" s="73"/>
      <c r="T42" s="73"/>
      <c r="U42" s="73"/>
    </row>
    <row r="43" spans="3:21" x14ac:dyDescent="0.25">
      <c r="N43" s="73"/>
      <c r="O43" s="73"/>
      <c r="P43" s="73"/>
      <c r="Q43" s="73"/>
      <c r="R43" s="73"/>
      <c r="S43" s="73"/>
      <c r="T43" s="73"/>
      <c r="U43" s="73"/>
    </row>
    <row r="44" spans="3:21" x14ac:dyDescent="0.25">
      <c r="C44" s="22"/>
      <c r="N44" s="73"/>
      <c r="O44" s="73"/>
      <c r="P44" s="73"/>
      <c r="Q44" s="73"/>
      <c r="R44" s="73"/>
      <c r="S44" s="74"/>
      <c r="T44" s="74"/>
      <c r="U44" s="73"/>
    </row>
    <row r="45" spans="3:21" x14ac:dyDescent="0.25">
      <c r="C45" s="22"/>
      <c r="N45" s="73"/>
      <c r="O45" s="73"/>
      <c r="P45" s="73"/>
      <c r="Q45" s="73"/>
      <c r="R45" s="73"/>
      <c r="S45" s="73"/>
      <c r="T45" s="73"/>
      <c r="U45" s="73"/>
    </row>
    <row r="46" spans="3:21" ht="23.25" x14ac:dyDescent="0.25">
      <c r="C46" s="24"/>
      <c r="G46" s="67"/>
      <c r="N46" s="73"/>
      <c r="O46" s="73"/>
      <c r="P46" s="73"/>
      <c r="Q46" s="73"/>
      <c r="R46" s="73"/>
      <c r="S46" s="73"/>
      <c r="T46" s="73"/>
      <c r="U46" s="73"/>
    </row>
    <row r="47" spans="3:21" x14ac:dyDescent="0.25">
      <c r="C47" s="4"/>
      <c r="G47" s="67"/>
      <c r="N47" s="73"/>
      <c r="O47" s="73"/>
      <c r="P47" s="73"/>
      <c r="Q47" s="73"/>
      <c r="R47" s="73"/>
      <c r="S47" s="73"/>
      <c r="T47" s="73"/>
      <c r="U47" s="73"/>
    </row>
    <row r="48" spans="3:21" x14ac:dyDescent="0.25">
      <c r="N48" s="73"/>
      <c r="O48" s="73"/>
      <c r="P48" s="73"/>
      <c r="Q48" s="73"/>
      <c r="R48" s="73"/>
      <c r="S48" s="73"/>
      <c r="T48" s="73"/>
      <c r="U48" s="73"/>
    </row>
    <row r="49" spans="14:21" x14ac:dyDescent="0.25">
      <c r="N49" s="74"/>
      <c r="O49" s="74"/>
      <c r="P49" s="73"/>
      <c r="Q49" s="73"/>
      <c r="R49" s="73"/>
      <c r="S49" s="73"/>
      <c r="T49" s="73"/>
      <c r="U49" s="73"/>
    </row>
    <row r="50" spans="14:21" x14ac:dyDescent="0.25">
      <c r="N50" s="73"/>
      <c r="O50" s="73"/>
      <c r="P50" s="73"/>
      <c r="Q50" s="73"/>
      <c r="R50" s="73"/>
      <c r="S50" s="73"/>
      <c r="T50" s="73"/>
      <c r="U50" s="73"/>
    </row>
  </sheetData>
  <mergeCells count="11">
    <mergeCell ref="L7:L9"/>
    <mergeCell ref="C5:K5"/>
    <mergeCell ref="C6:K6"/>
    <mergeCell ref="C4:K4"/>
    <mergeCell ref="C7:C10"/>
    <mergeCell ref="J7:K9"/>
    <mergeCell ref="D7:I7"/>
    <mergeCell ref="D8:E9"/>
    <mergeCell ref="F8:G8"/>
    <mergeCell ref="H8:I9"/>
    <mergeCell ref="F9:G9"/>
  </mergeCells>
  <printOptions horizontalCentered="1" verticalCentered="1"/>
  <pageMargins left="0.70866141732283472" right="0.70866141732283472" top="0" bottom="0" header="0.31496062992125984" footer="0.31496062992125984"/>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G82"/>
  <sheetViews>
    <sheetView zoomScale="80" zoomScaleNormal="80" workbookViewId="0">
      <selection activeCell="I5" sqref="I5"/>
    </sheetView>
  </sheetViews>
  <sheetFormatPr baseColWidth="10" defaultRowHeight="28.5" customHeight="1" x14ac:dyDescent="0.25"/>
  <cols>
    <col min="4" max="4" width="48.42578125" customWidth="1"/>
    <col min="5" max="5" width="17.42578125" customWidth="1"/>
    <col min="6" max="6" width="32.140625" customWidth="1"/>
    <col min="7" max="7" width="40.7109375" customWidth="1"/>
  </cols>
  <sheetData>
    <row r="4" spans="3:7" ht="18" customHeight="1" x14ac:dyDescent="0.25">
      <c r="D4" s="460" t="s">
        <v>394</v>
      </c>
      <c r="E4" s="460"/>
      <c r="F4" s="460"/>
      <c r="G4" s="460"/>
    </row>
    <row r="5" spans="3:7" ht="16.5" customHeight="1" x14ac:dyDescent="0.25">
      <c r="C5" s="40"/>
      <c r="D5" s="460"/>
      <c r="E5" s="460"/>
      <c r="F5" s="460"/>
      <c r="G5" s="460"/>
    </row>
    <row r="6" spans="3:7" ht="18" customHeight="1" thickBot="1" x14ac:dyDescent="0.3">
      <c r="C6" s="21"/>
      <c r="D6" s="461"/>
      <c r="E6" s="461"/>
      <c r="F6" s="461"/>
      <c r="G6" s="461"/>
    </row>
    <row r="7" spans="3:7" ht="30" customHeight="1" x14ac:dyDescent="0.25">
      <c r="D7" s="327" t="s">
        <v>8</v>
      </c>
      <c r="E7" s="328" t="s">
        <v>126</v>
      </c>
      <c r="F7" s="328" t="s">
        <v>114</v>
      </c>
      <c r="G7" s="329" t="s">
        <v>133</v>
      </c>
    </row>
    <row r="8" spans="3:7" ht="33" customHeight="1" x14ac:dyDescent="0.25">
      <c r="D8" s="455" t="s">
        <v>7</v>
      </c>
      <c r="E8" s="456"/>
      <c r="F8" s="456"/>
      <c r="G8" s="457"/>
    </row>
    <row r="9" spans="3:7" ht="50.1" customHeight="1" x14ac:dyDescent="0.25">
      <c r="D9" s="386" t="s">
        <v>208</v>
      </c>
      <c r="E9" s="331">
        <v>14</v>
      </c>
      <c r="F9" s="386"/>
      <c r="G9" s="386" t="s">
        <v>209</v>
      </c>
    </row>
    <row r="10" spans="3:7" ht="50.1" customHeight="1" x14ac:dyDescent="0.25">
      <c r="D10" s="386" t="s">
        <v>127</v>
      </c>
      <c r="E10" s="331">
        <v>55</v>
      </c>
      <c r="F10" s="386"/>
      <c r="G10" s="386" t="s">
        <v>210</v>
      </c>
    </row>
    <row r="11" spans="3:7" ht="50.1" customHeight="1" x14ac:dyDescent="0.25">
      <c r="D11" s="386" t="s">
        <v>211</v>
      </c>
      <c r="E11" s="331">
        <v>20</v>
      </c>
      <c r="F11" s="386"/>
      <c r="G11" s="386" t="s">
        <v>209</v>
      </c>
    </row>
    <row r="12" spans="3:7" ht="50.1" customHeight="1" x14ac:dyDescent="0.25">
      <c r="D12" s="386" t="s">
        <v>134</v>
      </c>
      <c r="E12" s="331">
        <v>11</v>
      </c>
      <c r="F12" s="386"/>
      <c r="G12" s="386" t="s">
        <v>212</v>
      </c>
    </row>
    <row r="13" spans="3:7" ht="50.1" customHeight="1" x14ac:dyDescent="0.25">
      <c r="D13" s="386" t="s">
        <v>213</v>
      </c>
      <c r="E13" s="387">
        <v>15</v>
      </c>
      <c r="F13" s="388"/>
      <c r="G13" s="389" t="s">
        <v>214</v>
      </c>
    </row>
    <row r="14" spans="3:7" ht="19.5" customHeight="1" x14ac:dyDescent="0.25">
      <c r="D14" s="334" t="s">
        <v>135</v>
      </c>
      <c r="E14" s="335">
        <f>SUM(E9:E13)</f>
        <v>115</v>
      </c>
      <c r="F14" s="458"/>
      <c r="G14" s="459"/>
    </row>
    <row r="15" spans="3:7" ht="20.25" customHeight="1" x14ac:dyDescent="0.25">
      <c r="D15" s="455" t="s">
        <v>2</v>
      </c>
      <c r="E15" s="456"/>
      <c r="F15" s="456"/>
      <c r="G15" s="457"/>
    </row>
    <row r="16" spans="3:7" ht="403.5" customHeight="1" x14ac:dyDescent="0.25">
      <c r="D16" s="390" t="s">
        <v>215</v>
      </c>
      <c r="E16" s="330">
        <v>22846</v>
      </c>
      <c r="F16" s="390" t="s">
        <v>216</v>
      </c>
      <c r="G16" s="330" t="s">
        <v>382</v>
      </c>
    </row>
    <row r="17" spans="4:7" ht="50.1" customHeight="1" x14ac:dyDescent="0.25">
      <c r="D17" s="390" t="s">
        <v>217</v>
      </c>
      <c r="E17" s="330">
        <v>80</v>
      </c>
      <c r="F17" s="390" t="s">
        <v>218</v>
      </c>
      <c r="G17" s="330" t="s">
        <v>219</v>
      </c>
    </row>
    <row r="18" spans="4:7" ht="50.1" customHeight="1" x14ac:dyDescent="0.25">
      <c r="D18" s="390" t="s">
        <v>220</v>
      </c>
      <c r="E18" s="330">
        <v>100</v>
      </c>
      <c r="F18" s="390" t="s">
        <v>221</v>
      </c>
      <c r="G18" s="330" t="s">
        <v>222</v>
      </c>
    </row>
    <row r="19" spans="4:7" ht="50.1" customHeight="1" x14ac:dyDescent="0.25">
      <c r="D19" s="390" t="s">
        <v>223</v>
      </c>
      <c r="E19" s="330">
        <v>80</v>
      </c>
      <c r="F19" s="390" t="s">
        <v>224</v>
      </c>
      <c r="G19" s="330" t="s">
        <v>225</v>
      </c>
    </row>
    <row r="20" spans="4:7" ht="50.1" customHeight="1" x14ac:dyDescent="0.25">
      <c r="D20" s="390" t="s">
        <v>226</v>
      </c>
      <c r="E20" s="330">
        <v>300</v>
      </c>
      <c r="F20" s="390" t="s">
        <v>227</v>
      </c>
      <c r="G20" s="330" t="s">
        <v>228</v>
      </c>
    </row>
    <row r="21" spans="4:7" ht="50.1" customHeight="1" x14ac:dyDescent="0.25">
      <c r="D21" s="390" t="s">
        <v>229</v>
      </c>
      <c r="E21" s="330">
        <v>200</v>
      </c>
      <c r="F21" s="390" t="s">
        <v>230</v>
      </c>
      <c r="G21" s="330" t="s">
        <v>231</v>
      </c>
    </row>
    <row r="22" spans="4:7" ht="50.1" customHeight="1" x14ac:dyDescent="0.25">
      <c r="D22" s="390" t="s">
        <v>232</v>
      </c>
      <c r="E22" s="330">
        <v>40</v>
      </c>
      <c r="F22" s="390" t="s">
        <v>233</v>
      </c>
      <c r="G22" s="330" t="s">
        <v>234</v>
      </c>
    </row>
    <row r="23" spans="4:7" ht="50.1" customHeight="1" x14ac:dyDescent="0.25">
      <c r="D23" s="390" t="s">
        <v>235</v>
      </c>
      <c r="E23" s="330">
        <v>40</v>
      </c>
      <c r="F23" s="390" t="s">
        <v>236</v>
      </c>
      <c r="G23" s="330" t="s">
        <v>237</v>
      </c>
    </row>
    <row r="24" spans="4:7" ht="50.1" customHeight="1" x14ac:dyDescent="0.25">
      <c r="D24" s="390" t="s">
        <v>238</v>
      </c>
      <c r="E24" s="330">
        <v>40</v>
      </c>
      <c r="F24" s="390" t="s">
        <v>239</v>
      </c>
      <c r="G24" s="330" t="s">
        <v>140</v>
      </c>
    </row>
    <row r="25" spans="4:7" ht="50.1" customHeight="1" x14ac:dyDescent="0.25">
      <c r="D25" s="390" t="s">
        <v>240</v>
      </c>
      <c r="E25" s="330">
        <v>40</v>
      </c>
      <c r="F25" s="390" t="s">
        <v>218</v>
      </c>
      <c r="G25" s="330" t="s">
        <v>140</v>
      </c>
    </row>
    <row r="26" spans="4:7" ht="50.1" customHeight="1" x14ac:dyDescent="0.25">
      <c r="D26" s="390" t="s">
        <v>241</v>
      </c>
      <c r="E26" s="330">
        <v>40</v>
      </c>
      <c r="F26" s="390" t="s">
        <v>242</v>
      </c>
      <c r="G26" s="330" t="s">
        <v>243</v>
      </c>
    </row>
    <row r="27" spans="4:7" ht="50.1" customHeight="1" x14ac:dyDescent="0.25">
      <c r="D27" s="390" t="s">
        <v>244</v>
      </c>
      <c r="E27" s="330">
        <v>74</v>
      </c>
      <c r="F27" s="390" t="s">
        <v>245</v>
      </c>
      <c r="G27" s="330" t="s">
        <v>246</v>
      </c>
    </row>
    <row r="28" spans="4:7" ht="50.1" customHeight="1" x14ac:dyDescent="0.25">
      <c r="D28" s="390" t="s">
        <v>247</v>
      </c>
      <c r="E28" s="330">
        <v>40</v>
      </c>
      <c r="F28" s="390" t="s">
        <v>248</v>
      </c>
      <c r="G28" s="330" t="s">
        <v>231</v>
      </c>
    </row>
    <row r="29" spans="4:7" ht="50.1" customHeight="1" x14ac:dyDescent="0.25">
      <c r="D29" s="390" t="s">
        <v>249</v>
      </c>
      <c r="E29" s="330">
        <v>74</v>
      </c>
      <c r="F29" s="390" t="s">
        <v>250</v>
      </c>
      <c r="G29" s="330" t="s">
        <v>231</v>
      </c>
    </row>
    <row r="30" spans="4:7" ht="84" customHeight="1" x14ac:dyDescent="0.25">
      <c r="D30" s="390" t="s">
        <v>251</v>
      </c>
      <c r="E30" s="330">
        <v>280</v>
      </c>
      <c r="F30" s="390" t="s">
        <v>252</v>
      </c>
      <c r="G30" s="330" t="s">
        <v>253</v>
      </c>
    </row>
    <row r="31" spans="4:7" ht="50.1" customHeight="1" x14ac:dyDescent="0.25">
      <c r="D31" s="386" t="s">
        <v>254</v>
      </c>
      <c r="E31" s="330">
        <v>74</v>
      </c>
      <c r="F31" s="331" t="s">
        <v>255</v>
      </c>
      <c r="G31" s="331" t="s">
        <v>256</v>
      </c>
    </row>
    <row r="32" spans="4:7" ht="50.1" customHeight="1" x14ac:dyDescent="0.25">
      <c r="D32" s="386" t="s">
        <v>257</v>
      </c>
      <c r="E32" s="330">
        <v>200</v>
      </c>
      <c r="F32" s="331" t="s">
        <v>139</v>
      </c>
      <c r="G32" s="331" t="s">
        <v>258</v>
      </c>
    </row>
    <row r="33" spans="4:7" ht="50.1" customHeight="1" x14ac:dyDescent="0.25">
      <c r="D33" s="386" t="s">
        <v>259</v>
      </c>
      <c r="E33" s="330">
        <v>270</v>
      </c>
      <c r="F33" s="331" t="s">
        <v>260</v>
      </c>
      <c r="G33" s="331" t="s">
        <v>261</v>
      </c>
    </row>
    <row r="34" spans="4:7" ht="50.1" customHeight="1" x14ac:dyDescent="0.25">
      <c r="D34" s="386" t="s">
        <v>262</v>
      </c>
      <c r="E34" s="330">
        <v>74</v>
      </c>
      <c r="F34" s="331" t="s">
        <v>263</v>
      </c>
      <c r="G34" s="331" t="s">
        <v>264</v>
      </c>
    </row>
    <row r="35" spans="4:7" ht="50.1" customHeight="1" x14ac:dyDescent="0.25">
      <c r="D35" s="386" t="s">
        <v>265</v>
      </c>
      <c r="E35" s="330">
        <v>40</v>
      </c>
      <c r="F35" s="331" t="s">
        <v>266</v>
      </c>
      <c r="G35" s="331" t="s">
        <v>140</v>
      </c>
    </row>
    <row r="36" spans="4:7" ht="50.1" customHeight="1" x14ac:dyDescent="0.25">
      <c r="D36" s="386" t="s">
        <v>267</v>
      </c>
      <c r="E36" s="330">
        <v>40</v>
      </c>
      <c r="F36" s="331" t="s">
        <v>268</v>
      </c>
      <c r="G36" s="331" t="s">
        <v>256</v>
      </c>
    </row>
    <row r="37" spans="4:7" ht="72" customHeight="1" x14ac:dyDescent="0.25">
      <c r="D37" s="386" t="s">
        <v>269</v>
      </c>
      <c r="E37" s="330">
        <v>550</v>
      </c>
      <c r="F37" s="331" t="s">
        <v>270</v>
      </c>
      <c r="G37" s="331" t="s">
        <v>271</v>
      </c>
    </row>
    <row r="38" spans="4:7" ht="50.1" customHeight="1" x14ac:dyDescent="0.25">
      <c r="D38" s="386" t="s">
        <v>272</v>
      </c>
      <c r="E38" s="330">
        <v>40</v>
      </c>
      <c r="F38" s="331" t="s">
        <v>273</v>
      </c>
      <c r="G38" s="331" t="s">
        <v>274</v>
      </c>
    </row>
    <row r="39" spans="4:7" ht="50.1" customHeight="1" x14ac:dyDescent="0.25">
      <c r="D39" s="386" t="s">
        <v>275</v>
      </c>
      <c r="E39" s="331">
        <v>100</v>
      </c>
      <c r="F39" s="331" t="s">
        <v>221</v>
      </c>
      <c r="G39" s="331" t="s">
        <v>276</v>
      </c>
    </row>
    <row r="40" spans="4:7" ht="50.1" customHeight="1" x14ac:dyDescent="0.25">
      <c r="D40" s="386" t="s">
        <v>277</v>
      </c>
      <c r="E40" s="331">
        <v>120</v>
      </c>
      <c r="F40" s="331" t="s">
        <v>136</v>
      </c>
      <c r="G40" s="331" t="s">
        <v>278</v>
      </c>
    </row>
    <row r="41" spans="4:7" ht="78" customHeight="1" x14ac:dyDescent="0.25">
      <c r="D41" s="386" t="s">
        <v>390</v>
      </c>
      <c r="E41" s="331">
        <v>40</v>
      </c>
      <c r="F41" s="331" t="s">
        <v>279</v>
      </c>
      <c r="G41" s="331" t="s">
        <v>280</v>
      </c>
    </row>
    <row r="42" spans="4:7" ht="50.1" customHeight="1" x14ac:dyDescent="0.25">
      <c r="D42" s="386" t="s">
        <v>281</v>
      </c>
      <c r="E42" s="331">
        <v>440</v>
      </c>
      <c r="F42" s="331" t="s">
        <v>282</v>
      </c>
      <c r="G42" s="331" t="s">
        <v>283</v>
      </c>
    </row>
    <row r="43" spans="4:7" ht="50.1" customHeight="1" x14ac:dyDescent="0.25">
      <c r="D43" s="386" t="s">
        <v>284</v>
      </c>
      <c r="E43" s="331">
        <v>450</v>
      </c>
      <c r="F43" s="331" t="s">
        <v>239</v>
      </c>
      <c r="G43" s="331" t="s">
        <v>264</v>
      </c>
    </row>
    <row r="44" spans="4:7" ht="30" customHeight="1" x14ac:dyDescent="0.25">
      <c r="D44" s="334" t="s">
        <v>138</v>
      </c>
      <c r="E44" s="335">
        <f>SUM(E16:E43)</f>
        <v>26712</v>
      </c>
      <c r="F44" s="453"/>
      <c r="G44" s="454"/>
    </row>
    <row r="45" spans="4:7" ht="18.75" customHeight="1" x14ac:dyDescent="0.25">
      <c r="D45" s="455" t="s">
        <v>42</v>
      </c>
      <c r="E45" s="456"/>
      <c r="F45" s="456"/>
      <c r="G45" s="457"/>
    </row>
    <row r="46" spans="4:7" ht="50.1" customHeight="1" x14ac:dyDescent="0.25">
      <c r="D46" s="386" t="s">
        <v>285</v>
      </c>
      <c r="E46" s="330">
        <v>500</v>
      </c>
      <c r="F46" s="331" t="s">
        <v>216</v>
      </c>
      <c r="G46" s="331" t="s">
        <v>286</v>
      </c>
    </row>
    <row r="47" spans="4:7" ht="50.1" customHeight="1" x14ac:dyDescent="0.25">
      <c r="D47" s="386" t="s">
        <v>287</v>
      </c>
      <c r="E47" s="330">
        <v>80</v>
      </c>
      <c r="F47" s="331" t="s">
        <v>288</v>
      </c>
      <c r="G47" s="331" t="s">
        <v>289</v>
      </c>
    </row>
    <row r="48" spans="4:7" ht="50.1" customHeight="1" x14ac:dyDescent="0.25">
      <c r="D48" s="386" t="s">
        <v>290</v>
      </c>
      <c r="E48" s="330">
        <v>80</v>
      </c>
      <c r="F48" s="331" t="s">
        <v>291</v>
      </c>
      <c r="G48" s="331" t="s">
        <v>289</v>
      </c>
    </row>
    <row r="49" spans="4:7" ht="50.1" customHeight="1" x14ac:dyDescent="0.25">
      <c r="D49" s="386" t="s">
        <v>292</v>
      </c>
      <c r="E49" s="330">
        <v>150</v>
      </c>
      <c r="F49" s="331" t="s">
        <v>293</v>
      </c>
      <c r="G49" s="331" t="s">
        <v>294</v>
      </c>
    </row>
    <row r="50" spans="4:7" ht="50.1" customHeight="1" x14ac:dyDescent="0.25">
      <c r="D50" s="386" t="s">
        <v>295</v>
      </c>
      <c r="E50" s="330">
        <v>250</v>
      </c>
      <c r="F50" s="331" t="s">
        <v>296</v>
      </c>
      <c r="G50" s="331" t="s">
        <v>297</v>
      </c>
    </row>
    <row r="51" spans="4:7" ht="50.1" customHeight="1" x14ac:dyDescent="0.25">
      <c r="D51" s="386" t="s">
        <v>298</v>
      </c>
      <c r="E51" s="330">
        <v>150</v>
      </c>
      <c r="F51" s="331" t="s">
        <v>216</v>
      </c>
      <c r="G51" s="331" t="s">
        <v>231</v>
      </c>
    </row>
    <row r="52" spans="4:7" ht="50.1" customHeight="1" x14ac:dyDescent="0.25">
      <c r="D52" s="386" t="s">
        <v>299</v>
      </c>
      <c r="E52" s="330">
        <v>100</v>
      </c>
      <c r="F52" s="331" t="s">
        <v>300</v>
      </c>
      <c r="G52" s="331" t="s">
        <v>225</v>
      </c>
    </row>
    <row r="53" spans="4:7" ht="50.1" customHeight="1" x14ac:dyDescent="0.25">
      <c r="D53" s="386" t="s">
        <v>301</v>
      </c>
      <c r="E53" s="330">
        <v>290</v>
      </c>
      <c r="F53" s="331" t="s">
        <v>302</v>
      </c>
      <c r="G53" s="331" t="s">
        <v>303</v>
      </c>
    </row>
    <row r="54" spans="4:7" ht="50.1" customHeight="1" x14ac:dyDescent="0.25">
      <c r="D54" s="386" t="s">
        <v>304</v>
      </c>
      <c r="E54" s="330">
        <v>200</v>
      </c>
      <c r="F54" s="331" t="s">
        <v>305</v>
      </c>
      <c r="G54" s="331" t="s">
        <v>306</v>
      </c>
    </row>
    <row r="55" spans="4:7" ht="50.1" customHeight="1" x14ac:dyDescent="0.25">
      <c r="D55" s="386" t="s">
        <v>307</v>
      </c>
      <c r="E55" s="330">
        <v>175</v>
      </c>
      <c r="F55" s="331" t="s">
        <v>308</v>
      </c>
      <c r="G55" s="331" t="s">
        <v>309</v>
      </c>
    </row>
    <row r="56" spans="4:7" ht="50.1" customHeight="1" x14ac:dyDescent="0.25">
      <c r="D56" s="386" t="s">
        <v>310</v>
      </c>
      <c r="E56" s="330">
        <v>290</v>
      </c>
      <c r="F56" s="331" t="s">
        <v>311</v>
      </c>
      <c r="G56" s="331" t="s">
        <v>312</v>
      </c>
    </row>
    <row r="57" spans="4:7" ht="24" customHeight="1" x14ac:dyDescent="0.25">
      <c r="D57" s="334" t="s">
        <v>141</v>
      </c>
      <c r="E57" s="335">
        <f>SUM(E46:E56)</f>
        <v>2265</v>
      </c>
      <c r="F57" s="458"/>
      <c r="G57" s="459"/>
    </row>
    <row r="58" spans="4:7" ht="33" customHeight="1" x14ac:dyDescent="0.25">
      <c r="D58" s="455" t="s">
        <v>384</v>
      </c>
      <c r="E58" s="456"/>
      <c r="F58" s="456"/>
      <c r="G58" s="457"/>
    </row>
    <row r="59" spans="4:7" ht="50.1" customHeight="1" x14ac:dyDescent="0.25">
      <c r="D59" s="391" t="s">
        <v>142</v>
      </c>
      <c r="E59" s="392">
        <v>5</v>
      </c>
      <c r="F59" s="392" t="s">
        <v>313</v>
      </c>
      <c r="G59" s="392" t="s">
        <v>314</v>
      </c>
    </row>
    <row r="60" spans="4:7" ht="50.1" customHeight="1" x14ac:dyDescent="0.25">
      <c r="D60" s="391" t="s">
        <v>315</v>
      </c>
      <c r="E60" s="392">
        <v>39</v>
      </c>
      <c r="F60" s="392" t="s">
        <v>316</v>
      </c>
      <c r="G60" s="392" t="s">
        <v>317</v>
      </c>
    </row>
    <row r="61" spans="4:7" ht="50.1" customHeight="1" x14ac:dyDescent="0.25">
      <c r="D61" s="391" t="s">
        <v>318</v>
      </c>
      <c r="E61" s="392">
        <v>48</v>
      </c>
      <c r="F61" s="392" t="s">
        <v>319</v>
      </c>
      <c r="G61" s="392" t="s">
        <v>320</v>
      </c>
    </row>
    <row r="62" spans="4:7" ht="50.1" customHeight="1" x14ac:dyDescent="0.25">
      <c r="D62" s="391" t="s">
        <v>321</v>
      </c>
      <c r="E62" s="392">
        <v>54</v>
      </c>
      <c r="F62" s="392" t="s">
        <v>322</v>
      </c>
      <c r="G62" s="392" t="s">
        <v>323</v>
      </c>
    </row>
    <row r="63" spans="4:7" ht="50.1" customHeight="1" x14ac:dyDescent="0.25">
      <c r="D63" s="391" t="s">
        <v>324</v>
      </c>
      <c r="E63" s="392">
        <v>45</v>
      </c>
      <c r="F63" s="392" t="s">
        <v>322</v>
      </c>
      <c r="G63" s="392" t="s">
        <v>325</v>
      </c>
    </row>
    <row r="64" spans="4:7" ht="50.1" customHeight="1" x14ac:dyDescent="0.25">
      <c r="D64" s="391" t="s">
        <v>326</v>
      </c>
      <c r="E64" s="392">
        <v>32</v>
      </c>
      <c r="F64" s="392" t="s">
        <v>327</v>
      </c>
      <c r="G64" s="392" t="s">
        <v>328</v>
      </c>
    </row>
    <row r="65" spans="4:7" ht="50.1" customHeight="1" x14ac:dyDescent="0.25">
      <c r="D65" s="393" t="s">
        <v>329</v>
      </c>
      <c r="E65" s="394">
        <v>90</v>
      </c>
      <c r="F65" s="394" t="s">
        <v>136</v>
      </c>
      <c r="G65" s="392" t="s">
        <v>330</v>
      </c>
    </row>
    <row r="66" spans="4:7" ht="50.1" customHeight="1" x14ac:dyDescent="0.25">
      <c r="D66" s="393" t="s">
        <v>331</v>
      </c>
      <c r="E66" s="394">
        <v>20</v>
      </c>
      <c r="F66" s="394" t="s">
        <v>332</v>
      </c>
      <c r="G66" s="395" t="s">
        <v>333</v>
      </c>
    </row>
    <row r="67" spans="4:7" ht="50.1" customHeight="1" x14ac:dyDescent="0.25">
      <c r="D67" s="393" t="s">
        <v>334</v>
      </c>
      <c r="E67" s="394">
        <v>130</v>
      </c>
      <c r="F67" s="394" t="s">
        <v>335</v>
      </c>
      <c r="G67" s="394" t="s">
        <v>336</v>
      </c>
    </row>
    <row r="68" spans="4:7" ht="50.1" customHeight="1" x14ac:dyDescent="0.25">
      <c r="D68" s="393" t="s">
        <v>337</v>
      </c>
      <c r="E68" s="394">
        <v>24</v>
      </c>
      <c r="F68" s="394" t="s">
        <v>338</v>
      </c>
      <c r="G68" s="394" t="s">
        <v>339</v>
      </c>
    </row>
    <row r="69" spans="4:7" ht="50.1" customHeight="1" x14ac:dyDescent="0.25">
      <c r="D69" s="393" t="s">
        <v>340</v>
      </c>
      <c r="E69" s="394">
        <v>38</v>
      </c>
      <c r="F69" s="394" t="s">
        <v>341</v>
      </c>
      <c r="G69" s="394" t="s">
        <v>342</v>
      </c>
    </row>
    <row r="70" spans="4:7" ht="50.1" customHeight="1" x14ac:dyDescent="0.25">
      <c r="D70" s="393" t="s">
        <v>343</v>
      </c>
      <c r="E70" s="394">
        <v>36</v>
      </c>
      <c r="F70" s="394" t="s">
        <v>344</v>
      </c>
      <c r="G70" s="394" t="s">
        <v>345</v>
      </c>
    </row>
    <row r="71" spans="4:7" ht="50.1" customHeight="1" x14ac:dyDescent="0.25">
      <c r="D71" s="393" t="s">
        <v>346</v>
      </c>
      <c r="E71" s="394">
        <v>101</v>
      </c>
      <c r="F71" s="394" t="s">
        <v>137</v>
      </c>
      <c r="G71" s="394" t="s">
        <v>314</v>
      </c>
    </row>
    <row r="72" spans="4:7" ht="50.1" customHeight="1" x14ac:dyDescent="0.25">
      <c r="D72" s="393" t="s">
        <v>347</v>
      </c>
      <c r="E72" s="394">
        <v>178</v>
      </c>
      <c r="F72" s="394" t="s">
        <v>137</v>
      </c>
      <c r="G72" s="394" t="s">
        <v>348</v>
      </c>
    </row>
    <row r="73" spans="4:7" ht="50.1" customHeight="1" x14ac:dyDescent="0.25">
      <c r="D73" s="393" t="s">
        <v>349</v>
      </c>
      <c r="E73" s="394">
        <v>76</v>
      </c>
      <c r="F73" s="394" t="s">
        <v>350</v>
      </c>
      <c r="G73" s="394" t="s">
        <v>351</v>
      </c>
    </row>
    <row r="74" spans="4:7" ht="50.1" customHeight="1" x14ac:dyDescent="0.25">
      <c r="D74" s="393" t="s">
        <v>352</v>
      </c>
      <c r="E74" s="394">
        <v>137</v>
      </c>
      <c r="F74" s="394" t="s">
        <v>353</v>
      </c>
      <c r="G74" s="394" t="s">
        <v>345</v>
      </c>
    </row>
    <row r="75" spans="4:7" ht="50.1" customHeight="1" x14ac:dyDescent="0.25">
      <c r="D75" s="393" t="s">
        <v>354</v>
      </c>
      <c r="E75" s="394">
        <v>63</v>
      </c>
      <c r="F75" s="394" t="s">
        <v>355</v>
      </c>
      <c r="G75" s="394" t="s">
        <v>348</v>
      </c>
    </row>
    <row r="76" spans="4:7" ht="50.1" customHeight="1" x14ac:dyDescent="0.25">
      <c r="D76" s="393" t="s">
        <v>356</v>
      </c>
      <c r="E76" s="394">
        <v>583</v>
      </c>
      <c r="F76" s="394" t="s">
        <v>137</v>
      </c>
      <c r="G76" s="394" t="s">
        <v>357</v>
      </c>
    </row>
    <row r="77" spans="4:7" ht="50.1" customHeight="1" x14ac:dyDescent="0.25">
      <c r="D77" s="393" t="s">
        <v>358</v>
      </c>
      <c r="E77" s="394">
        <v>20</v>
      </c>
      <c r="F77" s="394" t="s">
        <v>359</v>
      </c>
      <c r="G77" s="394" t="s">
        <v>342</v>
      </c>
    </row>
    <row r="78" spans="4:7" ht="50.1" customHeight="1" x14ac:dyDescent="0.25">
      <c r="D78" s="391" t="s">
        <v>360</v>
      </c>
      <c r="E78" s="392">
        <v>96</v>
      </c>
      <c r="F78" s="392" t="s">
        <v>137</v>
      </c>
      <c r="G78" s="392" t="s">
        <v>361</v>
      </c>
    </row>
    <row r="79" spans="4:7" ht="50.1" customHeight="1" x14ac:dyDescent="0.25">
      <c r="D79" s="391" t="s">
        <v>362</v>
      </c>
      <c r="E79" s="392">
        <v>208</v>
      </c>
      <c r="F79" s="392" t="s">
        <v>137</v>
      </c>
      <c r="G79" s="392" t="s">
        <v>314</v>
      </c>
    </row>
    <row r="80" spans="4:7" ht="50.1" customHeight="1" x14ac:dyDescent="0.25">
      <c r="D80" s="391" t="s">
        <v>363</v>
      </c>
      <c r="E80" s="392">
        <v>98</v>
      </c>
      <c r="F80" s="392" t="s">
        <v>137</v>
      </c>
      <c r="G80" s="392" t="s">
        <v>364</v>
      </c>
    </row>
    <row r="81" spans="4:7" ht="28.5" customHeight="1" x14ac:dyDescent="0.25">
      <c r="D81" s="334" t="s">
        <v>383</v>
      </c>
      <c r="E81" s="335">
        <f>SUM(E59:E80)</f>
        <v>2121</v>
      </c>
      <c r="F81" s="458"/>
      <c r="G81" s="459"/>
    </row>
    <row r="82" spans="4:7" ht="28.5" customHeight="1" thickBot="1" x14ac:dyDescent="0.3">
      <c r="D82" s="332" t="s">
        <v>143</v>
      </c>
      <c r="E82" s="349">
        <f>+E81+E57+E44+E14</f>
        <v>31213</v>
      </c>
      <c r="F82" s="451"/>
      <c r="G82" s="452"/>
    </row>
  </sheetData>
  <mergeCells count="10">
    <mergeCell ref="D4:G6"/>
    <mergeCell ref="D8:G8"/>
    <mergeCell ref="F14:G14"/>
    <mergeCell ref="D15:G15"/>
    <mergeCell ref="F82:G82"/>
    <mergeCell ref="F44:G44"/>
    <mergeCell ref="D45:G45"/>
    <mergeCell ref="F57:G57"/>
    <mergeCell ref="D58:G58"/>
    <mergeCell ref="F81:G81"/>
  </mergeCells>
  <conditionalFormatting sqref="D9:D13">
    <cfRule type="duplicateValues" dxfId="3" priority="3"/>
  </conditionalFormatting>
  <conditionalFormatting sqref="D59:D80">
    <cfRule type="duplicateValues" dxfId="2" priority="2"/>
  </conditionalFormatting>
  <conditionalFormatting sqref="D16:D43">
    <cfRule type="duplicateValues" dxfId="1" priority="4"/>
  </conditionalFormatting>
  <conditionalFormatting sqref="D46:D56">
    <cfRule type="duplicateValues" dxfId="0" priority="1"/>
  </conditionalFormatting>
  <pageMargins left="0.70866141732283472" right="0.70866141732283472" top="0.74803149606299213" bottom="0.74803149606299213" header="0.31496062992125984" footer="0.31496062992125984"/>
  <pageSetup scale="8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M49"/>
  <sheetViews>
    <sheetView topLeftCell="A10" zoomScale="80" zoomScaleNormal="80" workbookViewId="0">
      <selection activeCell="A48" sqref="A48"/>
    </sheetView>
  </sheetViews>
  <sheetFormatPr baseColWidth="10" defaultRowHeight="15" x14ac:dyDescent="0.25"/>
  <cols>
    <col min="3" max="3" width="47.42578125" bestFit="1" customWidth="1"/>
    <col min="13" max="13" width="14.140625" bestFit="1" customWidth="1"/>
  </cols>
  <sheetData>
    <row r="6" spans="3:13" x14ac:dyDescent="0.25">
      <c r="C6" s="474" t="s">
        <v>151</v>
      </c>
      <c r="D6" s="474"/>
      <c r="E6" s="474"/>
      <c r="F6" s="474"/>
      <c r="G6" s="474"/>
      <c r="H6" s="474"/>
      <c r="I6" s="132"/>
      <c r="J6" s="132"/>
      <c r="K6" s="132"/>
      <c r="L6" s="132"/>
      <c r="M6" s="132"/>
    </row>
    <row r="7" spans="3:13" x14ac:dyDescent="0.25">
      <c r="C7" s="474" t="s">
        <v>120</v>
      </c>
      <c r="D7" s="474"/>
      <c r="E7" s="474"/>
      <c r="F7" s="474"/>
      <c r="G7" s="474"/>
      <c r="H7" s="474"/>
      <c r="I7" s="132"/>
      <c r="J7" s="132"/>
      <c r="K7" s="132"/>
      <c r="L7" s="132"/>
      <c r="M7" s="132"/>
    </row>
    <row r="8" spans="3:13" ht="18.75" x14ac:dyDescent="0.25">
      <c r="C8" s="442" t="s">
        <v>21</v>
      </c>
      <c r="D8" s="442"/>
      <c r="E8" s="442"/>
      <c r="F8" s="442"/>
      <c r="G8" s="442"/>
      <c r="H8" s="442"/>
      <c r="I8" s="40"/>
      <c r="J8" s="40"/>
      <c r="K8" s="40"/>
      <c r="L8" s="40"/>
      <c r="M8" s="40"/>
    </row>
    <row r="9" spans="3:13" ht="16.5" thickBot="1" x14ac:dyDescent="0.3">
      <c r="C9" s="475" t="s">
        <v>150</v>
      </c>
      <c r="D9" s="475"/>
      <c r="E9" s="475"/>
      <c r="F9" s="475"/>
      <c r="G9" s="475"/>
      <c r="H9" s="475"/>
      <c r="I9" s="133"/>
      <c r="J9" s="133"/>
      <c r="K9" s="133"/>
      <c r="L9" s="133"/>
      <c r="M9" s="133"/>
    </row>
    <row r="10" spans="3:13" ht="16.5" customHeight="1" thickBot="1" x14ac:dyDescent="0.3">
      <c r="C10" s="463" t="s">
        <v>43</v>
      </c>
      <c r="D10" s="465" t="s">
        <v>144</v>
      </c>
      <c r="E10" s="466"/>
      <c r="F10" s="466"/>
      <c r="G10" s="466"/>
      <c r="H10" s="467" t="s">
        <v>26</v>
      </c>
      <c r="I10" s="110"/>
      <c r="J10" s="110"/>
      <c r="K10" s="110"/>
      <c r="L10" s="110"/>
      <c r="M10" s="462"/>
    </row>
    <row r="11" spans="3:13" ht="21.75" customHeight="1" thickBot="1" x14ac:dyDescent="0.3">
      <c r="C11" s="464"/>
      <c r="D11" s="41" t="s">
        <v>27</v>
      </c>
      <c r="E11" s="41" t="s">
        <v>28</v>
      </c>
      <c r="F11" s="94" t="s">
        <v>29</v>
      </c>
      <c r="G11" s="149" t="s">
        <v>30</v>
      </c>
      <c r="H11" s="468"/>
      <c r="I11" s="111"/>
      <c r="J11" s="111"/>
      <c r="K11" s="111"/>
      <c r="L11" s="79"/>
      <c r="M11" s="462"/>
    </row>
    <row r="12" spans="3:13" ht="12" customHeight="1" thickBot="1" x14ac:dyDescent="0.3">
      <c r="C12" s="50" t="s">
        <v>14</v>
      </c>
      <c r="D12" s="62"/>
      <c r="E12" s="63"/>
      <c r="F12" s="95"/>
      <c r="G12" s="150"/>
      <c r="H12" s="113"/>
      <c r="I12" s="79"/>
      <c r="J12" s="79"/>
      <c r="K12" s="79"/>
      <c r="L12" s="79"/>
      <c r="M12" s="79"/>
    </row>
    <row r="13" spans="3:13" ht="16.5" thickBot="1" x14ac:dyDescent="0.3">
      <c r="C13" s="51" t="s">
        <v>7</v>
      </c>
      <c r="D13" s="161">
        <v>165</v>
      </c>
      <c r="E13" s="161">
        <v>115</v>
      </c>
      <c r="F13" s="153"/>
      <c r="G13" s="154"/>
      <c r="H13" s="164">
        <f>SUM(A13:G13)</f>
        <v>280</v>
      </c>
      <c r="I13" s="109"/>
      <c r="J13" s="109"/>
      <c r="K13" s="109"/>
      <c r="L13" s="80"/>
      <c r="M13" s="38"/>
    </row>
    <row r="14" spans="3:13" ht="12" customHeight="1" thickBot="1" x14ac:dyDescent="0.3">
      <c r="C14" s="48" t="s">
        <v>15</v>
      </c>
      <c r="D14" s="64"/>
      <c r="E14" s="65"/>
      <c r="F14" s="97"/>
      <c r="G14" s="151"/>
      <c r="H14" s="114"/>
      <c r="I14" s="81"/>
      <c r="J14" s="81"/>
      <c r="K14" s="81"/>
      <c r="L14" s="81"/>
      <c r="M14" s="81"/>
    </row>
    <row r="15" spans="3:13" ht="16.5" thickBot="1" x14ac:dyDescent="0.3">
      <c r="C15" s="51" t="s">
        <v>2</v>
      </c>
      <c r="D15" s="152">
        <v>4880</v>
      </c>
      <c r="E15" s="152">
        <f>+'Anexo 4'!D51</f>
        <v>26712</v>
      </c>
      <c r="F15" s="153"/>
      <c r="G15" s="154"/>
      <c r="H15" s="155">
        <f>SUM(D15:G15)</f>
        <v>31592</v>
      </c>
      <c r="I15" s="109"/>
      <c r="J15" s="109"/>
      <c r="K15" s="109"/>
      <c r="L15" s="81"/>
      <c r="M15" s="38"/>
    </row>
    <row r="16" spans="3:13" ht="16.5" thickBot="1" x14ac:dyDescent="0.3">
      <c r="C16" s="51" t="s">
        <v>3</v>
      </c>
      <c r="D16" s="152">
        <v>1466</v>
      </c>
      <c r="E16" s="152">
        <f>+'Anexo 4'!D52</f>
        <v>2265</v>
      </c>
      <c r="F16" s="153"/>
      <c r="G16" s="154"/>
      <c r="H16" s="155">
        <f>SUM(D16:G16)</f>
        <v>3731</v>
      </c>
      <c r="I16" s="109"/>
      <c r="J16" s="109"/>
      <c r="K16" s="109"/>
      <c r="L16" s="81"/>
      <c r="M16" s="38"/>
    </row>
    <row r="17" spans="3:13" ht="32.25" thickBot="1" x14ac:dyDescent="0.3">
      <c r="C17" s="333" t="str">
        <f>+C34</f>
        <v>Programa Construyendo la Base de los Aprendizajes (CON BASE)</v>
      </c>
      <c r="D17" s="152">
        <v>5769</v>
      </c>
      <c r="E17" s="152">
        <v>0</v>
      </c>
      <c r="F17" s="153"/>
      <c r="G17" s="154"/>
      <c r="H17" s="155">
        <f>SUM(D17:G17)</f>
        <v>5769</v>
      </c>
      <c r="I17" s="109"/>
      <c r="J17" s="109"/>
      <c r="K17" s="109"/>
      <c r="L17" s="81"/>
      <c r="M17" s="38"/>
    </row>
    <row r="18" spans="3:13" ht="12.75" customHeight="1" thickBot="1" x14ac:dyDescent="0.3">
      <c r="C18" s="48" t="s">
        <v>17</v>
      </c>
      <c r="D18" s="156"/>
      <c r="E18" s="157"/>
      <c r="F18" s="158"/>
      <c r="G18" s="159"/>
      <c r="H18" s="160"/>
      <c r="I18" s="81"/>
      <c r="J18" s="81"/>
      <c r="K18" s="81"/>
      <c r="L18" s="81"/>
      <c r="M18" s="81"/>
    </row>
    <row r="19" spans="3:13" ht="16.5" thickBot="1" x14ac:dyDescent="0.3">
      <c r="C19" s="51" t="s">
        <v>32</v>
      </c>
      <c r="D19" s="152">
        <v>0</v>
      </c>
      <c r="E19" s="152">
        <f>+'Anexo 4'!D54</f>
        <v>402</v>
      </c>
      <c r="F19" s="153"/>
      <c r="G19" s="154"/>
      <c r="H19" s="155">
        <f>SUM(D19:G19)</f>
        <v>402</v>
      </c>
      <c r="I19" s="109"/>
      <c r="J19" s="223"/>
      <c r="K19" s="109"/>
      <c r="L19" s="81"/>
      <c r="M19" s="38"/>
    </row>
    <row r="20" spans="3:13" ht="16.5" thickBot="1" x14ac:dyDescent="0.3">
      <c r="C20" s="51" t="s">
        <v>11</v>
      </c>
      <c r="D20" s="152">
        <v>0</v>
      </c>
      <c r="E20" s="152">
        <f>+'Anexo 4'!D55</f>
        <v>1714</v>
      </c>
      <c r="F20" s="153"/>
      <c r="G20" s="154"/>
      <c r="H20" s="155">
        <f>SUM(D20:G20)</f>
        <v>1714</v>
      </c>
      <c r="I20" s="109"/>
      <c r="J20" s="223"/>
      <c r="K20" s="109"/>
      <c r="L20" s="81"/>
      <c r="M20" s="38"/>
    </row>
    <row r="21" spans="3:13" ht="16.5" thickBot="1" x14ac:dyDescent="0.3">
      <c r="C21" s="51" t="s">
        <v>12</v>
      </c>
      <c r="D21" s="161">
        <v>78</v>
      </c>
      <c r="E21" s="152">
        <f>+'Anexo 4'!D56</f>
        <v>5</v>
      </c>
      <c r="F21" s="153"/>
      <c r="G21" s="162"/>
      <c r="H21" s="163">
        <f>SUM(D21:G21)</f>
        <v>83</v>
      </c>
      <c r="I21" s="109"/>
      <c r="J21" s="223"/>
      <c r="K21" s="109"/>
      <c r="L21" s="81"/>
      <c r="M21" s="38"/>
    </row>
    <row r="22" spans="3:13" ht="16.5" thickBot="1" x14ac:dyDescent="0.3">
      <c r="C22" s="43" t="s">
        <v>48</v>
      </c>
      <c r="D22" s="42">
        <f>SUM(D13:D21)</f>
        <v>12358</v>
      </c>
      <c r="E22" s="83">
        <f>SUM(E13:E21)</f>
        <v>31213</v>
      </c>
      <c r="F22" s="96">
        <f t="shared" ref="F22:G22" si="0">SUM(F13:F21)</f>
        <v>0</v>
      </c>
      <c r="G22" s="96">
        <f t="shared" si="0"/>
        <v>0</v>
      </c>
      <c r="H22" s="115">
        <f>SUM(H13:H21)</f>
        <v>43571</v>
      </c>
      <c r="I22" s="112"/>
      <c r="J22" s="112"/>
      <c r="K22" s="112"/>
      <c r="L22" s="82"/>
      <c r="M22" s="82"/>
    </row>
    <row r="23" spans="3:13" x14ac:dyDescent="0.25">
      <c r="C23" s="9" t="s">
        <v>92</v>
      </c>
    </row>
    <row r="24" spans="3:13" x14ac:dyDescent="0.25">
      <c r="C24" s="4"/>
    </row>
    <row r="25" spans="3:13" x14ac:dyDescent="0.25">
      <c r="C25" s="67"/>
      <c r="D25" s="75"/>
      <c r="H25" s="75"/>
    </row>
    <row r="28" spans="3:13" ht="15.75" thickBot="1" x14ac:dyDescent="0.3"/>
    <row r="29" spans="3:13" ht="19.5" customHeight="1" thickBot="1" x14ac:dyDescent="0.3">
      <c r="C29" s="476" t="s">
        <v>43</v>
      </c>
      <c r="D29" s="469" t="s">
        <v>144</v>
      </c>
      <c r="E29" s="470"/>
      <c r="F29" s="470"/>
      <c r="G29" s="471"/>
      <c r="H29" s="472" t="s">
        <v>145</v>
      </c>
      <c r="I29" s="470"/>
      <c r="J29" s="470"/>
      <c r="K29" s="473"/>
      <c r="L29" s="78"/>
      <c r="M29" s="462"/>
    </row>
    <row r="30" spans="3:13" ht="32.25" thickBot="1" x14ac:dyDescent="0.3">
      <c r="C30" s="477"/>
      <c r="D30" s="121" t="s">
        <v>27</v>
      </c>
      <c r="E30" s="122" t="s">
        <v>28</v>
      </c>
      <c r="F30" s="123" t="s">
        <v>29</v>
      </c>
      <c r="G30" s="142" t="s">
        <v>30</v>
      </c>
      <c r="H30" s="140" t="s">
        <v>27</v>
      </c>
      <c r="I30" s="141" t="s">
        <v>28</v>
      </c>
      <c r="J30" s="123" t="s">
        <v>29</v>
      </c>
      <c r="K30" s="142" t="s">
        <v>30</v>
      </c>
      <c r="L30" s="79"/>
      <c r="M30" s="462"/>
    </row>
    <row r="31" spans="3:13" ht="16.5" thickBot="1" x14ac:dyDescent="0.3">
      <c r="C31" s="116" t="s">
        <v>80</v>
      </c>
      <c r="D31" s="298">
        <v>165</v>
      </c>
      <c r="E31" s="299">
        <f>+E13</f>
        <v>115</v>
      </c>
      <c r="F31" s="299">
        <v>0</v>
      </c>
      <c r="G31" s="299">
        <v>0</v>
      </c>
      <c r="H31" s="300">
        <f>+D31/D38</f>
        <v>1.3351675028321734E-2</v>
      </c>
      <c r="I31" s="345">
        <f>+E31/E38</f>
        <v>3.6843622849453755E-3</v>
      </c>
      <c r="J31" s="299">
        <v>0</v>
      </c>
      <c r="K31" s="299">
        <v>0</v>
      </c>
      <c r="L31" s="80"/>
      <c r="M31" s="38"/>
    </row>
    <row r="32" spans="3:13" ht="16.5" thickBot="1" x14ac:dyDescent="0.3">
      <c r="C32" s="116" t="s">
        <v>81</v>
      </c>
      <c r="D32" s="301">
        <v>4880</v>
      </c>
      <c r="E32" s="297">
        <f>+E15</f>
        <v>26712</v>
      </c>
      <c r="F32" s="297">
        <v>0</v>
      </c>
      <c r="G32" s="297">
        <v>0</v>
      </c>
      <c r="H32" s="296">
        <f>+D32/D38</f>
        <v>0.39488590386793981</v>
      </c>
      <c r="I32" s="345">
        <f>+E32/E38</f>
        <v>0.85579726396052924</v>
      </c>
      <c r="J32" s="297">
        <v>0</v>
      </c>
      <c r="K32" s="297">
        <v>0</v>
      </c>
      <c r="L32" s="81"/>
      <c r="M32" s="38"/>
    </row>
    <row r="33" spans="3:13" ht="32.25" thickBot="1" x14ac:dyDescent="0.3">
      <c r="C33" s="117" t="s">
        <v>82</v>
      </c>
      <c r="D33" s="301">
        <v>1466</v>
      </c>
      <c r="E33" s="297">
        <f>+E16</f>
        <v>2265</v>
      </c>
      <c r="F33" s="297">
        <v>0</v>
      </c>
      <c r="G33" s="297">
        <v>0</v>
      </c>
      <c r="H33" s="296">
        <f>+D33/D38</f>
        <v>0.11862760964557371</v>
      </c>
      <c r="I33" s="345">
        <f>+E33/E38</f>
        <v>7.2565918046967604E-2</v>
      </c>
      <c r="J33" s="297">
        <v>0</v>
      </c>
      <c r="K33" s="297">
        <v>0</v>
      </c>
      <c r="L33" s="81"/>
      <c r="M33" s="38"/>
    </row>
    <row r="34" spans="3:13" ht="32.25" thickBot="1" x14ac:dyDescent="0.3">
      <c r="C34" s="117" t="s">
        <v>130</v>
      </c>
      <c r="D34" s="301">
        <v>5769</v>
      </c>
      <c r="E34" s="297">
        <v>0</v>
      </c>
      <c r="F34" s="297">
        <v>0</v>
      </c>
      <c r="G34" s="297">
        <v>0</v>
      </c>
      <c r="H34" s="296">
        <f>+D34/D38</f>
        <v>0.46682311053568537</v>
      </c>
      <c r="I34" s="345">
        <v>0</v>
      </c>
      <c r="J34" s="297">
        <v>0</v>
      </c>
      <c r="K34" s="297">
        <v>0</v>
      </c>
      <c r="L34" s="81"/>
      <c r="M34" s="38"/>
    </row>
    <row r="35" spans="3:13" ht="16.5" thickBot="1" x14ac:dyDescent="0.3">
      <c r="C35" s="116" t="s">
        <v>83</v>
      </c>
      <c r="D35" s="301">
        <v>0</v>
      </c>
      <c r="E35" s="297">
        <f>+E19</f>
        <v>402</v>
      </c>
      <c r="F35" s="297">
        <v>0</v>
      </c>
      <c r="G35" s="297">
        <v>0</v>
      </c>
      <c r="H35" s="296">
        <f>+D35/D38</f>
        <v>0</v>
      </c>
      <c r="I35" s="345">
        <f>+E35/E38</f>
        <v>1.2879249030852529E-2</v>
      </c>
      <c r="J35" s="297">
        <v>0</v>
      </c>
      <c r="K35" s="297">
        <v>0</v>
      </c>
      <c r="L35" s="81"/>
      <c r="M35" s="38"/>
    </row>
    <row r="36" spans="3:13" ht="16.5" thickBot="1" x14ac:dyDescent="0.3">
      <c r="C36" s="116" t="s">
        <v>84</v>
      </c>
      <c r="D36" s="301">
        <v>0</v>
      </c>
      <c r="E36" s="297">
        <f>+E20</f>
        <v>1714</v>
      </c>
      <c r="F36" s="297">
        <v>0</v>
      </c>
      <c r="G36" s="297">
        <v>0</v>
      </c>
      <c r="H36" s="296">
        <f>+D36/D38</f>
        <v>0</v>
      </c>
      <c r="I36" s="345">
        <f>+E36/E38</f>
        <v>5.4913017012142379E-2</v>
      </c>
      <c r="J36" s="297">
        <v>0</v>
      </c>
      <c r="K36" s="297">
        <v>0</v>
      </c>
      <c r="L36" s="81"/>
      <c r="M36" s="38"/>
    </row>
    <row r="37" spans="3:13" ht="16.5" thickBot="1" x14ac:dyDescent="0.3">
      <c r="C37" s="116" t="s">
        <v>85</v>
      </c>
      <c r="D37" s="302">
        <v>78</v>
      </c>
      <c r="E37" s="303">
        <f>+E21</f>
        <v>5</v>
      </c>
      <c r="F37" s="303">
        <v>0</v>
      </c>
      <c r="G37" s="303">
        <v>0</v>
      </c>
      <c r="H37" s="304">
        <f>+D37/D38</f>
        <v>6.3117009224793654E-3</v>
      </c>
      <c r="I37" s="345">
        <f>+E37/E38</f>
        <v>1.601896645628424E-4</v>
      </c>
      <c r="J37" s="297">
        <v>0</v>
      </c>
      <c r="K37" s="297">
        <v>0</v>
      </c>
      <c r="L37" s="81"/>
      <c r="M37" s="38"/>
    </row>
    <row r="38" spans="3:13" ht="16.5" thickBot="1" x14ac:dyDescent="0.3">
      <c r="C38" s="120" t="s">
        <v>48</v>
      </c>
      <c r="D38" s="290">
        <f>SUM(D31:D37)</f>
        <v>12358</v>
      </c>
      <c r="E38" s="291">
        <f>SUM(E31:E37)</f>
        <v>31213</v>
      </c>
      <c r="F38" s="292">
        <f>SUM(F31:F37)</f>
        <v>0</v>
      </c>
      <c r="G38" s="293">
        <f>SUM(G31:G37)</f>
        <v>0</v>
      </c>
      <c r="H38" s="294">
        <f>SUM(H31:H37)</f>
        <v>1</v>
      </c>
      <c r="I38" s="294">
        <f t="shared" ref="I38:J38" si="1">SUM(I31:I37)</f>
        <v>1</v>
      </c>
      <c r="J38" s="294">
        <f t="shared" si="1"/>
        <v>0</v>
      </c>
      <c r="K38" s="295">
        <f t="shared" ref="K38" si="2">SUM(K31:K37)</f>
        <v>0</v>
      </c>
      <c r="L38" s="82"/>
      <c r="M38" s="82"/>
    </row>
    <row r="40" spans="3:13" ht="18.75" x14ac:dyDescent="0.3">
      <c r="D40" s="84">
        <f>SUM(D38:G38)</f>
        <v>43571</v>
      </c>
    </row>
    <row r="41" spans="3:13" ht="15.75" thickBot="1" x14ac:dyDescent="0.3"/>
    <row r="42" spans="3:13" ht="15.75" thickBot="1" x14ac:dyDescent="0.3">
      <c r="D42" s="85">
        <f>+D38/D40</f>
        <v>0.28362901930182921</v>
      </c>
      <c r="E42" s="86">
        <f>+E38/D40</f>
        <v>0.71637098069817085</v>
      </c>
      <c r="F42" s="118">
        <f>+F38/D40</f>
        <v>0</v>
      </c>
      <c r="G42" s="119">
        <f>+G38/D40</f>
        <v>0</v>
      </c>
    </row>
    <row r="47" spans="3:13" ht="15.75" thickBot="1" x14ac:dyDescent="0.3"/>
    <row r="48" spans="3:13" ht="31.5" x14ac:dyDescent="0.25">
      <c r="C48" s="144" t="s">
        <v>26</v>
      </c>
      <c r="D48" s="146" t="s">
        <v>27</v>
      </c>
      <c r="E48" s="124" t="s">
        <v>28</v>
      </c>
      <c r="F48" s="147" t="s">
        <v>29</v>
      </c>
      <c r="G48" s="125" t="s">
        <v>30</v>
      </c>
    </row>
    <row r="49" spans="3:7" ht="16.5" thickBot="1" x14ac:dyDescent="0.3">
      <c r="C49" s="145" t="s">
        <v>93</v>
      </c>
      <c r="D49" s="148">
        <f>+D38</f>
        <v>12358</v>
      </c>
      <c r="E49" s="126">
        <f>+E38</f>
        <v>31213</v>
      </c>
      <c r="F49" s="126">
        <f>+F38</f>
        <v>0</v>
      </c>
      <c r="G49" s="143">
        <f>+G38</f>
        <v>0</v>
      </c>
    </row>
  </sheetData>
  <mergeCells count="12">
    <mergeCell ref="C6:H6"/>
    <mergeCell ref="C7:H7"/>
    <mergeCell ref="C8:H8"/>
    <mergeCell ref="C9:H9"/>
    <mergeCell ref="C29:C30"/>
    <mergeCell ref="M29:M30"/>
    <mergeCell ref="C10:C11"/>
    <mergeCell ref="M10:M11"/>
    <mergeCell ref="D10:G10"/>
    <mergeCell ref="H10:H11"/>
    <mergeCell ref="D29:G29"/>
    <mergeCell ref="H29:K29"/>
  </mergeCells>
  <printOptions horizontalCentered="1" verticalCentered="1"/>
  <pageMargins left="0.70866141732283472" right="0.70866141732283472" top="0" bottom="0" header="0.31496062992125984" footer="0.31496062992125984"/>
  <pageSetup scale="8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K57"/>
  <sheetViews>
    <sheetView tabSelected="1" topLeftCell="B1" workbookViewId="0">
      <selection activeCell="L8" sqref="L8"/>
    </sheetView>
  </sheetViews>
  <sheetFormatPr baseColWidth="10" defaultRowHeight="15" x14ac:dyDescent="0.25"/>
  <cols>
    <col min="3" max="3" width="39.5703125" customWidth="1"/>
    <col min="4" max="4" width="15" customWidth="1"/>
    <col min="7" max="7" width="12.5703125" bestFit="1" customWidth="1"/>
    <col min="12" max="12" width="9.85546875" customWidth="1"/>
  </cols>
  <sheetData>
    <row r="6" spans="3:11" x14ac:dyDescent="0.25">
      <c r="C6" s="474" t="s">
        <v>395</v>
      </c>
      <c r="D6" s="474"/>
      <c r="E6" s="474"/>
      <c r="F6" s="474"/>
      <c r="G6" s="474"/>
      <c r="H6" s="474"/>
      <c r="I6" s="474"/>
      <c r="J6" s="474"/>
      <c r="K6" s="474"/>
    </row>
    <row r="7" spans="3:11" x14ac:dyDescent="0.25">
      <c r="C7" s="474" t="s">
        <v>120</v>
      </c>
      <c r="D7" s="474"/>
      <c r="E7" s="474"/>
      <c r="F7" s="474"/>
      <c r="G7" s="474"/>
      <c r="H7" s="474"/>
      <c r="I7" s="474"/>
      <c r="J7" s="474"/>
      <c r="K7" s="474"/>
    </row>
    <row r="8" spans="3:11" ht="18.75" x14ac:dyDescent="0.25">
      <c r="C8" s="442" t="s">
        <v>21</v>
      </c>
      <c r="D8" s="442"/>
      <c r="E8" s="442"/>
      <c r="F8" s="442"/>
      <c r="G8" s="442"/>
      <c r="H8" s="442"/>
      <c r="I8" s="442"/>
      <c r="J8" s="442"/>
      <c r="K8" s="442"/>
    </row>
    <row r="9" spans="3:11" ht="15.75" x14ac:dyDescent="0.25">
      <c r="C9" s="504" t="s">
        <v>152</v>
      </c>
      <c r="D9" s="504"/>
      <c r="E9" s="504"/>
      <c r="F9" s="504"/>
      <c r="G9" s="504"/>
      <c r="H9" s="504"/>
      <c r="I9" s="504"/>
      <c r="J9" s="504"/>
      <c r="K9" s="504"/>
    </row>
    <row r="10" spans="3:11" ht="6.75" customHeight="1" thickBot="1" x14ac:dyDescent="0.3">
      <c r="C10" s="6"/>
    </row>
    <row r="11" spans="3:11" ht="16.5" customHeight="1" thickBot="1" x14ac:dyDescent="0.3">
      <c r="C11" s="495" t="s">
        <v>43</v>
      </c>
      <c r="D11" s="495" t="s">
        <v>45</v>
      </c>
      <c r="E11" s="499" t="s">
        <v>46</v>
      </c>
      <c r="F11" s="500"/>
      <c r="G11" s="500"/>
      <c r="H11" s="500"/>
      <c r="I11" s="501"/>
      <c r="J11" s="497" t="s">
        <v>26</v>
      </c>
      <c r="K11" s="502" t="s">
        <v>47</v>
      </c>
    </row>
    <row r="12" spans="3:11" ht="32.25" thickBot="1" x14ac:dyDescent="0.3">
      <c r="C12" s="496"/>
      <c r="D12" s="496"/>
      <c r="E12" s="44" t="s">
        <v>33</v>
      </c>
      <c r="F12" s="171" t="s">
        <v>106</v>
      </c>
      <c r="G12" s="47" t="s">
        <v>146</v>
      </c>
      <c r="H12" s="47" t="s">
        <v>174</v>
      </c>
      <c r="I12" s="47">
        <v>2024</v>
      </c>
      <c r="J12" s="498"/>
      <c r="K12" s="503"/>
    </row>
    <row r="13" spans="3:11" ht="11.25" customHeight="1" thickBot="1" x14ac:dyDescent="0.3">
      <c r="C13" s="50" t="s">
        <v>14</v>
      </c>
      <c r="D13" s="52"/>
      <c r="E13" s="53"/>
      <c r="F13" s="172"/>
      <c r="G13" s="53"/>
      <c r="H13" s="53"/>
      <c r="I13" s="53"/>
      <c r="J13" s="54"/>
      <c r="K13" s="54"/>
    </row>
    <row r="14" spans="3:11" ht="16.5" thickBot="1" x14ac:dyDescent="0.3">
      <c r="C14" s="51" t="s">
        <v>7</v>
      </c>
      <c r="D14" s="56">
        <v>3700</v>
      </c>
      <c r="E14" s="161">
        <v>208</v>
      </c>
      <c r="F14" s="168">
        <v>441</v>
      </c>
      <c r="G14" s="168">
        <v>470</v>
      </c>
      <c r="H14" s="57">
        <v>280</v>
      </c>
      <c r="I14" s="58" t="s">
        <v>31</v>
      </c>
      <c r="J14" s="56">
        <f>SUM(E14:I14)</f>
        <v>1399</v>
      </c>
      <c r="K14" s="89">
        <f>+(J14/D14)</f>
        <v>0.37810810810810813</v>
      </c>
    </row>
    <row r="15" spans="3:11" ht="10.5" customHeight="1" thickBot="1" x14ac:dyDescent="0.3">
      <c r="C15" s="49" t="s">
        <v>15</v>
      </c>
      <c r="D15" s="59"/>
      <c r="E15" s="165"/>
      <c r="F15" s="170"/>
      <c r="G15" s="170"/>
      <c r="H15" s="60"/>
      <c r="I15" s="60"/>
      <c r="J15" s="61"/>
      <c r="K15" s="61"/>
    </row>
    <row r="16" spans="3:11" ht="16.5" thickBot="1" x14ac:dyDescent="0.3">
      <c r="C16" s="51" t="s">
        <v>2</v>
      </c>
      <c r="D16" s="505">
        <f>76000+40565+68637+85150</f>
        <v>270352</v>
      </c>
      <c r="E16" s="166"/>
      <c r="F16" s="168">
        <f>35167+532</f>
        <v>35699</v>
      </c>
      <c r="G16" s="168">
        <f>+[1]CONTINUA!$C$235</f>
        <v>15842</v>
      </c>
      <c r="H16" s="346">
        <v>31592</v>
      </c>
      <c r="I16" s="58" t="s">
        <v>31</v>
      </c>
      <c r="J16" s="505">
        <f>+E16+E17+F17+F16+G16+G17+H17+H16</f>
        <v>163969</v>
      </c>
      <c r="K16" s="508">
        <f>+J16/D16</f>
        <v>0.60650189382730657</v>
      </c>
    </row>
    <row r="17" spans="3:11" ht="16.5" thickBot="1" x14ac:dyDescent="0.3">
      <c r="C17" s="51" t="s">
        <v>3</v>
      </c>
      <c r="D17" s="506"/>
      <c r="E17" s="152">
        <v>8000</v>
      </c>
      <c r="F17" s="168">
        <v>35422</v>
      </c>
      <c r="G17" s="168">
        <f>+[1]CONTINUA!$C$236</f>
        <v>33683</v>
      </c>
      <c r="H17" s="57">
        <v>3731</v>
      </c>
      <c r="I17" s="58" t="s">
        <v>31</v>
      </c>
      <c r="J17" s="506"/>
      <c r="K17" s="509"/>
    </row>
    <row r="18" spans="3:11" ht="40.5" customHeight="1" thickBot="1" x14ac:dyDescent="0.3">
      <c r="C18" s="333" t="str">
        <f>+'Anexo 3'!C17</f>
        <v>Programa Construyendo la Base de los Aprendizajes (CON BASE)</v>
      </c>
      <c r="D18" s="56">
        <v>16800</v>
      </c>
      <c r="E18" s="152" t="s">
        <v>31</v>
      </c>
      <c r="F18" s="168" t="s">
        <v>129</v>
      </c>
      <c r="G18" s="168">
        <f>+[1]CONTINUA!$C$237</f>
        <v>5722</v>
      </c>
      <c r="H18" s="57">
        <v>5769</v>
      </c>
      <c r="I18" s="58" t="s">
        <v>31</v>
      </c>
      <c r="J18" s="56">
        <f>SUM(E18:I18)</f>
        <v>11491</v>
      </c>
      <c r="K18" s="89">
        <f>+J18/D18</f>
        <v>0.68398809523809523</v>
      </c>
    </row>
    <row r="19" spans="3:11" ht="12" customHeight="1" thickBot="1" x14ac:dyDescent="0.3">
      <c r="C19" s="49" t="s">
        <v>17</v>
      </c>
      <c r="D19" s="59"/>
      <c r="E19" s="165"/>
      <c r="F19" s="170"/>
      <c r="G19" s="170"/>
      <c r="H19" s="60"/>
      <c r="I19" s="60"/>
      <c r="J19" s="61"/>
      <c r="K19" s="61"/>
    </row>
    <row r="20" spans="3:11" ht="16.5" thickBot="1" x14ac:dyDescent="0.3">
      <c r="C20" s="51" t="s">
        <v>32</v>
      </c>
      <c r="D20" s="505">
        <v>8606</v>
      </c>
      <c r="E20" s="152">
        <v>440</v>
      </c>
      <c r="F20" s="168">
        <v>821</v>
      </c>
      <c r="G20" s="168">
        <f>+[1]POSGRADO!$C$102</f>
        <v>715</v>
      </c>
      <c r="H20" s="57">
        <v>402</v>
      </c>
      <c r="I20" s="58" t="s">
        <v>31</v>
      </c>
      <c r="J20" s="505">
        <f>+E20+F20+F21+F22+G22+G21+G20+H20+H21+H22</f>
        <v>7212</v>
      </c>
      <c r="K20" s="508">
        <f>+J20/D20</f>
        <v>0.83801998605623984</v>
      </c>
    </row>
    <row r="21" spans="3:11" ht="16.5" thickBot="1" x14ac:dyDescent="0.3">
      <c r="C21" s="51" t="s">
        <v>11</v>
      </c>
      <c r="D21" s="507"/>
      <c r="E21" s="152" t="s">
        <v>31</v>
      </c>
      <c r="F21" s="168">
        <f>1517-10</f>
        <v>1507</v>
      </c>
      <c r="G21" s="168">
        <f>+[1]POSGRADO!$C$103</f>
        <v>1452</v>
      </c>
      <c r="H21" s="57">
        <v>1714</v>
      </c>
      <c r="I21" s="58" t="s">
        <v>31</v>
      </c>
      <c r="J21" s="507"/>
      <c r="K21" s="510"/>
    </row>
    <row r="22" spans="3:11" ht="16.5" thickBot="1" x14ac:dyDescent="0.3">
      <c r="C22" s="51" t="s">
        <v>12</v>
      </c>
      <c r="D22" s="506"/>
      <c r="E22" s="152" t="s">
        <v>31</v>
      </c>
      <c r="F22" s="168">
        <v>35</v>
      </c>
      <c r="G22" s="168">
        <v>43</v>
      </c>
      <c r="H22" s="57">
        <v>83</v>
      </c>
      <c r="I22" s="58" t="s">
        <v>31</v>
      </c>
      <c r="J22" s="506"/>
      <c r="K22" s="509"/>
    </row>
    <row r="23" spans="3:11" ht="16.5" thickBot="1" x14ac:dyDescent="0.3">
      <c r="C23" s="43" t="s">
        <v>26</v>
      </c>
      <c r="D23" s="45">
        <f>SUM(D14:D22)</f>
        <v>299458</v>
      </c>
      <c r="E23" s="167">
        <v>8648</v>
      </c>
      <c r="F23" s="169">
        <f>SUM(F14:F22)</f>
        <v>73925</v>
      </c>
      <c r="G23" s="169">
        <f>SUM(G14:G22)</f>
        <v>57927</v>
      </c>
      <c r="H23" s="42">
        <f>+H22+H21+H20+H18+H17+H16+H14</f>
        <v>43571</v>
      </c>
      <c r="I23" s="46" t="s">
        <v>44</v>
      </c>
      <c r="J23" s="45">
        <f>SUM(J14:J22)</f>
        <v>184071</v>
      </c>
      <c r="K23" s="55">
        <f>+J23/D23</f>
        <v>0.61468052281121222</v>
      </c>
    </row>
    <row r="24" spans="3:11" ht="12" customHeight="1" x14ac:dyDescent="0.25">
      <c r="C24" s="9" t="s">
        <v>92</v>
      </c>
      <c r="J24" s="88"/>
    </row>
    <row r="25" spans="3:11" ht="9.75" customHeight="1" x14ac:dyDescent="0.25">
      <c r="C25" s="511" t="s">
        <v>385</v>
      </c>
    </row>
    <row r="26" spans="3:11" x14ac:dyDescent="0.25">
      <c r="C26" s="11"/>
    </row>
    <row r="27" spans="3:11" ht="15.75" thickBot="1" x14ac:dyDescent="0.3">
      <c r="C27" s="11"/>
    </row>
    <row r="28" spans="3:11" ht="15" customHeight="1" x14ac:dyDescent="0.25">
      <c r="C28" s="485" t="s">
        <v>43</v>
      </c>
      <c r="D28" s="487" t="s">
        <v>47</v>
      </c>
      <c r="E28" s="488" t="str">
        <f>+E46</f>
        <v>Meta del Trimestre 2023</v>
      </c>
    </row>
    <row r="29" spans="3:11" ht="27.75" customHeight="1" x14ac:dyDescent="0.25">
      <c r="C29" s="486"/>
      <c r="D29" s="478"/>
      <c r="E29" s="489"/>
    </row>
    <row r="30" spans="3:11" ht="15.75" x14ac:dyDescent="0.25">
      <c r="C30" s="103" t="s">
        <v>87</v>
      </c>
      <c r="D30" s="66">
        <v>1</v>
      </c>
      <c r="E30" s="281">
        <v>75</v>
      </c>
    </row>
    <row r="31" spans="3:11" x14ac:dyDescent="0.25">
      <c r="C31" s="104" t="s">
        <v>17</v>
      </c>
      <c r="D31" s="66">
        <v>1</v>
      </c>
      <c r="E31" s="105">
        <v>2000</v>
      </c>
    </row>
    <row r="32" spans="3:11" ht="31.5" x14ac:dyDescent="0.25">
      <c r="C32" s="230" t="s">
        <v>88</v>
      </c>
      <c r="D32" s="285">
        <v>1</v>
      </c>
      <c r="E32" s="105">
        <f>+E43</f>
        <v>27043</v>
      </c>
    </row>
    <row r="33" spans="3:6" ht="15.75" x14ac:dyDescent="0.25">
      <c r="C33" s="231"/>
      <c r="D33" s="232"/>
      <c r="E33" s="232"/>
    </row>
    <row r="34" spans="3:6" ht="15.75" x14ac:dyDescent="0.25">
      <c r="C34" s="231" t="s">
        <v>89</v>
      </c>
      <c r="D34" s="105">
        <f>+D51+D52</f>
        <v>28977</v>
      </c>
      <c r="E34" s="232"/>
    </row>
    <row r="35" spans="3:6" ht="15.75" x14ac:dyDescent="0.25">
      <c r="C35" s="231" t="s">
        <v>90</v>
      </c>
      <c r="D35" s="105">
        <f>+D54+D56+D55</f>
        <v>2121</v>
      </c>
      <c r="E35" s="233"/>
    </row>
    <row r="36" spans="3:6" ht="15.75" x14ac:dyDescent="0.25">
      <c r="C36" s="231" t="s">
        <v>91</v>
      </c>
      <c r="D36" s="105">
        <f>+D49</f>
        <v>115</v>
      </c>
    </row>
    <row r="38" spans="3:6" ht="15.75" thickBot="1" x14ac:dyDescent="0.3"/>
    <row r="39" spans="3:6" x14ac:dyDescent="0.25">
      <c r="C39" s="485" t="s">
        <v>43</v>
      </c>
      <c r="D39" s="487" t="s">
        <v>47</v>
      </c>
      <c r="E39" s="488" t="s">
        <v>153</v>
      </c>
    </row>
    <row r="40" spans="3:6" x14ac:dyDescent="0.25">
      <c r="C40" s="486"/>
      <c r="D40" s="478"/>
      <c r="E40" s="489"/>
    </row>
    <row r="41" spans="3:6" ht="15.75" x14ac:dyDescent="0.25">
      <c r="C41" s="103" t="s">
        <v>87</v>
      </c>
      <c r="D41" s="66">
        <v>1</v>
      </c>
      <c r="E41" s="105">
        <v>75</v>
      </c>
    </row>
    <row r="42" spans="3:6" x14ac:dyDescent="0.25">
      <c r="C42" s="104" t="s">
        <v>17</v>
      </c>
      <c r="D42" s="66">
        <f>+D35/E42</f>
        <v>1.0605</v>
      </c>
      <c r="E42" s="105">
        <v>2000</v>
      </c>
    </row>
    <row r="43" spans="3:6" ht="31.5" x14ac:dyDescent="0.25">
      <c r="C43" s="230" t="s">
        <v>88</v>
      </c>
      <c r="D43" s="66">
        <f>+D34/E43</f>
        <v>1.0715157342010873</v>
      </c>
      <c r="E43" s="105">
        <f>+E51</f>
        <v>27043</v>
      </c>
    </row>
    <row r="46" spans="3:6" x14ac:dyDescent="0.25">
      <c r="C46" s="490" t="s">
        <v>23</v>
      </c>
      <c r="D46" s="478" t="s">
        <v>173</v>
      </c>
      <c r="E46" s="478" t="s">
        <v>148</v>
      </c>
      <c r="F46" s="478" t="s">
        <v>149</v>
      </c>
    </row>
    <row r="47" spans="3:6" ht="33" customHeight="1" x14ac:dyDescent="0.25">
      <c r="C47" s="478"/>
      <c r="D47" s="478"/>
      <c r="E47" s="478"/>
      <c r="F47" s="478"/>
    </row>
    <row r="48" spans="3:6" ht="15.75" x14ac:dyDescent="0.25">
      <c r="C48" s="234" t="s">
        <v>14</v>
      </c>
      <c r="D48" s="235"/>
      <c r="E48" s="236"/>
      <c r="F48" s="237"/>
    </row>
    <row r="49" spans="3:8" ht="15.75" x14ac:dyDescent="0.25">
      <c r="C49" s="238" t="s">
        <v>7</v>
      </c>
      <c r="D49" s="239">
        <v>115</v>
      </c>
      <c r="E49" s="240">
        <v>75</v>
      </c>
      <c r="F49" s="241">
        <v>1</v>
      </c>
    </row>
    <row r="50" spans="3:8" ht="15.75" x14ac:dyDescent="0.25">
      <c r="C50" s="242" t="s">
        <v>15</v>
      </c>
      <c r="D50" s="243"/>
      <c r="E50" s="236"/>
      <c r="F50" s="244"/>
    </row>
    <row r="51" spans="3:8" ht="15.75" x14ac:dyDescent="0.25">
      <c r="C51" s="238" t="s">
        <v>2</v>
      </c>
      <c r="D51" s="344">
        <v>26712</v>
      </c>
      <c r="E51" s="491">
        <v>27043</v>
      </c>
      <c r="F51" s="493">
        <v>1</v>
      </c>
      <c r="H51" s="75"/>
    </row>
    <row r="52" spans="3:8" ht="15.75" x14ac:dyDescent="0.25">
      <c r="C52" s="238" t="s">
        <v>3</v>
      </c>
      <c r="D52" s="344">
        <v>2265</v>
      </c>
      <c r="E52" s="492"/>
      <c r="F52" s="494"/>
    </row>
    <row r="53" spans="3:8" ht="15.75" x14ac:dyDescent="0.25">
      <c r="C53" s="242" t="s">
        <v>17</v>
      </c>
      <c r="D53" s="243"/>
      <c r="E53" s="236"/>
      <c r="F53" s="244"/>
    </row>
    <row r="54" spans="3:8" ht="15.75" x14ac:dyDescent="0.25">
      <c r="C54" s="238" t="s">
        <v>32</v>
      </c>
      <c r="D54" s="239">
        <v>402</v>
      </c>
      <c r="E54" s="479">
        <v>2000</v>
      </c>
      <c r="F54" s="482">
        <v>1</v>
      </c>
    </row>
    <row r="55" spans="3:8" ht="15.75" x14ac:dyDescent="0.25">
      <c r="C55" s="238" t="s">
        <v>11</v>
      </c>
      <c r="D55" s="239">
        <v>1714</v>
      </c>
      <c r="E55" s="480"/>
      <c r="F55" s="483"/>
    </row>
    <row r="56" spans="3:8" ht="15.75" x14ac:dyDescent="0.25">
      <c r="C56" s="238" t="s">
        <v>12</v>
      </c>
      <c r="D56" s="239">
        <v>5</v>
      </c>
      <c r="E56" s="481"/>
      <c r="F56" s="484"/>
    </row>
    <row r="57" spans="3:8" ht="15.75" x14ac:dyDescent="0.25">
      <c r="C57" s="286" t="s">
        <v>4</v>
      </c>
      <c r="D57" s="284">
        <f>SUM(D49:D56)</f>
        <v>31213</v>
      </c>
      <c r="E57" s="288">
        <f>SUM(E49:E56)</f>
        <v>29118</v>
      </c>
      <c r="F57" s="287">
        <f>+(D57-D49)/E57</f>
        <v>1.0679991757675664</v>
      </c>
    </row>
  </sheetData>
  <mergeCells count="29">
    <mergeCell ref="D28:D29"/>
    <mergeCell ref="C28:C29"/>
    <mergeCell ref="C7:K7"/>
    <mergeCell ref="D16:D17"/>
    <mergeCell ref="D20:D22"/>
    <mergeCell ref="E28:E29"/>
    <mergeCell ref="J16:J17"/>
    <mergeCell ref="K16:K17"/>
    <mergeCell ref="J20:J22"/>
    <mergeCell ref="K20:K22"/>
    <mergeCell ref="C6:K6"/>
    <mergeCell ref="D11:D12"/>
    <mergeCell ref="J11:J12"/>
    <mergeCell ref="C11:C12"/>
    <mergeCell ref="E11:I11"/>
    <mergeCell ref="K11:K12"/>
    <mergeCell ref="C9:K9"/>
    <mergeCell ref="C8:K8"/>
    <mergeCell ref="F46:F47"/>
    <mergeCell ref="E54:E56"/>
    <mergeCell ref="F54:F56"/>
    <mergeCell ref="C39:C40"/>
    <mergeCell ref="D39:D40"/>
    <mergeCell ref="E39:E40"/>
    <mergeCell ref="C46:C47"/>
    <mergeCell ref="D46:D47"/>
    <mergeCell ref="E46:E47"/>
    <mergeCell ref="E51:E52"/>
    <mergeCell ref="F51:F52"/>
  </mergeCells>
  <printOptions horizontalCentered="1" verticalCentered="1"/>
  <pageMargins left="0" right="0" top="0.74803149606299213" bottom="0.74803149606299213" header="0.31496062992125984" footer="0.31496062992125984"/>
  <pageSetup orientation="landscape" r:id="rId1"/>
  <ignoredErrors>
    <ignoredError sqref="D43"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23</vt:i4>
      </vt:variant>
    </vt:vector>
  </HeadingPairs>
  <TitlesOfParts>
    <vt:vector size="29" baseType="lpstr">
      <vt:lpstr>2do trimestre</vt:lpstr>
      <vt:lpstr>apertura</vt:lpstr>
      <vt:lpstr>Anexo 1</vt:lpstr>
      <vt:lpstr>Anexo 2</vt:lpstr>
      <vt:lpstr>Anexo 3</vt:lpstr>
      <vt:lpstr>Anexo 4</vt:lpstr>
      <vt:lpstr>'2do trimestre'!_Toc68362146</vt:lpstr>
      <vt:lpstr>'2do trimestre'!_Toc68362147</vt:lpstr>
      <vt:lpstr>'2do trimestre'!_Toc68362149</vt:lpstr>
      <vt:lpstr>'2do trimestre'!_Toc68362151</vt:lpstr>
      <vt:lpstr>'2do trimestre'!_Toc68362153</vt:lpstr>
      <vt:lpstr>'2do trimestre'!_Toc68362154</vt:lpstr>
      <vt:lpstr>'2do trimestre'!_Toc68362155</vt:lpstr>
      <vt:lpstr>'2do trimestre'!_Toc68362157</vt:lpstr>
      <vt:lpstr>'2do trimestre'!_Toc68362158</vt:lpstr>
      <vt:lpstr>'2do trimestre'!_Toc68362162</vt:lpstr>
      <vt:lpstr>'2do trimestre'!_Toc68362163</vt:lpstr>
      <vt:lpstr>'2do trimestre'!_Toc68362165</vt:lpstr>
      <vt:lpstr>'2do trimestre'!_Toc68362166</vt:lpstr>
      <vt:lpstr>'Anexo 1'!_Toc68362168</vt:lpstr>
      <vt:lpstr>'Anexo 3'!_Toc68362170</vt:lpstr>
      <vt:lpstr>'Anexo 4'!_Toc68362171</vt:lpstr>
      <vt:lpstr>'2do trimestre'!_Toc76995548</vt:lpstr>
      <vt:lpstr>'2do trimestre'!_Toc76995549</vt:lpstr>
      <vt:lpstr>'2do trimestre'!Área_de_impresión</vt:lpstr>
      <vt:lpstr>'Anexo 1'!Área_de_impresión</vt:lpstr>
      <vt:lpstr>'Anexo 3'!Área_de_impresión</vt:lpstr>
      <vt:lpstr>'Anexo 4'!Área_de_impresión</vt:lpstr>
      <vt:lpstr>apertura!Área_de_impresión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Debora Stepan</dc:creator>
  <cp:lastModifiedBy>Erick Guillermo Peña</cp:lastModifiedBy>
  <cp:lastPrinted>2023-04-10T12:53:29Z</cp:lastPrinted>
  <dcterms:created xsi:type="dcterms:W3CDTF">2021-09-14T18:05:37Z</dcterms:created>
  <dcterms:modified xsi:type="dcterms:W3CDTF">2023-07-11T13:35:58Z</dcterms:modified>
</cp:coreProperties>
</file>