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35" windowHeight="7815" activeTab="0"/>
  </bookViews>
  <sheets>
    <sheet name="POA2013 " sheetId="1" r:id="rId1"/>
    <sheet name="PRESUPUESTO 2013" sheetId="2" r:id="rId2"/>
  </sheets>
  <definedNames>
    <definedName name="_xlnm.Print_Titles" localSheetId="0">'POA2013 '!$10:$11</definedName>
  </definedNames>
  <calcPr fullCalcOnLoad="1"/>
</workbook>
</file>

<file path=xl/sharedStrings.xml><?xml version="1.0" encoding="utf-8"?>
<sst xmlns="http://schemas.openxmlformats.org/spreadsheetml/2006/main" count="446" uniqueCount="280">
  <si>
    <t>Participación en jornadas de capacitación bibliotecaria</t>
  </si>
  <si>
    <t xml:space="preserve">•Participación  en los siguientes congresos internacionales:  XLIIl Conferencia  de Asociación  de Bibliotecas Universitarias, de Investigación e Institucionales del Caribe (Acuril) , Congreso Mundial de Bibliotecas e Información IFLA 2013, lX Encuentro Internacional de Catalogadores
               </t>
  </si>
  <si>
    <t xml:space="preserve">Evaluación de los programas </t>
  </si>
  <si>
    <t xml:space="preserve">Informes  de resultados. </t>
  </si>
  <si>
    <t xml:space="preserve">Honorarios </t>
  </si>
  <si>
    <t>Gasolina y transporte</t>
  </si>
  <si>
    <t xml:space="preserve">Captación, evaluación y selección de 40 becarios para ingresar a la formación docente en Licenciatura en Educación Mención Especial. </t>
  </si>
  <si>
    <t>DEPTO. FORMACION CONTINUA</t>
  </si>
  <si>
    <t xml:space="preserve">Socialización y análisis de la propuesta preeliminar de la propuesta de readecuación curricular. </t>
  </si>
  <si>
    <t xml:space="preserve">Realización de tres encuentros para la revisión y adecuación del Programa de Habilitación docente.      </t>
  </si>
  <si>
    <t>Contratación de consultoría.</t>
  </si>
  <si>
    <t>DEPTO. FORMACION INICIAL Y HABILITACION DOCENTE</t>
  </si>
  <si>
    <t xml:space="preserve">Elaboración de la nueva propuesta normativa.                                                        </t>
  </si>
  <si>
    <t>Ministerio de Educación</t>
  </si>
  <si>
    <t xml:space="preserve">Fondo General </t>
  </si>
  <si>
    <t>Pago de nomina de regalia pascual personal contratado por  la institución.</t>
  </si>
  <si>
    <t>Viaticos y dietas</t>
  </si>
  <si>
    <t xml:space="preserve">Prueba de los instrumentos. </t>
  </si>
  <si>
    <t>Explorar el dominio conceptual de los docentes dominicanos en Ciencias Sociales, Ciencias Naturales, Lengua Española y Matemática</t>
  </si>
  <si>
    <t xml:space="preserve">Informe de los resultados. </t>
  </si>
  <si>
    <t>Elaboración del protocolo del monitoreo, conteniendo propuesta técnica y el presupuesto. Elaborar cronograma de trabajo. Diseño  de  los instrumentos</t>
  </si>
  <si>
    <t>Programación de los encuentros de socialización de las evaluaciones con las regionales y IES.</t>
  </si>
  <si>
    <t xml:space="preserve">Presupuesto y calendarización. </t>
  </si>
  <si>
    <t>Instituto Nacional de Formación y Capacitación del Magisterio</t>
  </si>
  <si>
    <t>Departamento de Planficación</t>
  </si>
  <si>
    <t>PRESUPUESTO GENERAL Y ADMINISTRATIVO</t>
  </si>
  <si>
    <t>AÑO 2013</t>
  </si>
  <si>
    <t>PARTIDA</t>
  </si>
  <si>
    <t>PARTIDA PRESUPUESTARIA</t>
  </si>
  <si>
    <t>VALORES RD$</t>
  </si>
  <si>
    <t>% Presupuesto</t>
  </si>
  <si>
    <t>I</t>
  </si>
  <si>
    <t>PROGRAMA FORMATIVOS:</t>
  </si>
  <si>
    <t>1.- FORMACIÓN CONTINUA</t>
  </si>
  <si>
    <t>2.- PROFESIONALIZACIÓN Y POST GRADO</t>
  </si>
  <si>
    <t>2,1.- INICIAL Y HABILITACIÓN DOCENTE</t>
  </si>
  <si>
    <t>2.2.- POST GRADO</t>
  </si>
  <si>
    <t>2.3.- INVESTIGACIÓN Y EVALUACIÓN</t>
  </si>
  <si>
    <t>II</t>
  </si>
  <si>
    <t>RESUMEN CTA x PAGAR</t>
  </si>
  <si>
    <t>Cuenta x Pagar correspondiente a Periodos año 2012 Y 2013</t>
  </si>
  <si>
    <t>III</t>
  </si>
  <si>
    <t>GASTOS GENERALES Y ADMINISTRATIVOS</t>
  </si>
  <si>
    <t>IV</t>
  </si>
  <si>
    <t>GASTOS CAPITAL</t>
  </si>
  <si>
    <t>TOTAL PRESUPUESTO GENERAL Y ADMINISTRATIVO (I + II+ III + IV)</t>
  </si>
  <si>
    <t>Total Administrativo</t>
  </si>
  <si>
    <t>vehículo</t>
  </si>
  <si>
    <t>TOTAL</t>
  </si>
  <si>
    <t>DEPARTAMENTO DE INVESTIGACION Y EVALUACION</t>
  </si>
  <si>
    <t>Oficina Nacional de Planificación y Desarrollo Educativo</t>
  </si>
  <si>
    <t>Unidad de medida            (3)</t>
  </si>
  <si>
    <t>Medio de verificación                   (4)</t>
  </si>
  <si>
    <t>Línea base     (5)</t>
  </si>
  <si>
    <t>Meta total (6)</t>
  </si>
  <si>
    <t>Actividades                            (8)</t>
  </si>
  <si>
    <t>Presupuesto (9)</t>
  </si>
  <si>
    <t>Fuente de financiamiento (10)</t>
  </si>
  <si>
    <t>Enero-Mar</t>
  </si>
  <si>
    <t>Abr-Jun</t>
  </si>
  <si>
    <t>Jul-Sept</t>
  </si>
  <si>
    <t>Oct-Dic</t>
  </si>
  <si>
    <t>Producto                  (1)</t>
  </si>
  <si>
    <t>Descripción del producto  (2)</t>
  </si>
  <si>
    <t>Dimensión:  Calidad</t>
  </si>
  <si>
    <r>
      <rPr>
        <b/>
        <sz val="11"/>
        <color indexed="8"/>
        <rFont val="Arial Narrow"/>
        <family val="2"/>
      </rPr>
      <t>Política educativa:</t>
    </r>
    <r>
      <rPr>
        <b/>
        <sz val="10"/>
        <color indexed="8"/>
        <rFont val="Arial Narrow"/>
        <family val="2"/>
      </rPr>
      <t xml:space="preserve">  6. Priorizar la formación de recursos humanos de altas calificaciones para el sector educativo y promover la permanencia y crecimiento profesional del personal ya contratado.</t>
    </r>
  </si>
  <si>
    <t>Est. programática</t>
  </si>
  <si>
    <t>Prog.</t>
  </si>
  <si>
    <t>Act.</t>
  </si>
  <si>
    <t>Cta.</t>
  </si>
  <si>
    <t>PLAN OPERATIVO ANUAL, AÑO 2013</t>
  </si>
  <si>
    <t xml:space="preserve">Reclutamiento de profesionales. Evaluación de candidatos a becas. Evaluación de las propuestas formativas de las IES. Integración de nuevos becarios a las universidades. </t>
  </si>
  <si>
    <t xml:space="preserve">Evalaución de propuesta formativa.  </t>
  </si>
  <si>
    <t xml:space="preserve">Captación, evaluación y selección de 40 becarios para ingresar a la formación docente en Licenciatura en Educación Mención Naturales.  </t>
  </si>
  <si>
    <t xml:space="preserve">Ejecutar diplomados y talleres en las diferentes áreas curriculares: Lengua Española, matemática, ciencias naturales, ciencias Sociales, lenguas extranjeras,  Artística, Educación Física, Formación integral, humana y religiosa, para el nivel Medio en sus </t>
  </si>
  <si>
    <t>Reunión don las IES y los Niveles del MINERD y Dirección Regionales para la Integración de bachilleres a los programas formativos.</t>
  </si>
  <si>
    <t>Encuentros con los estudiantes de 4to grado de Media.</t>
  </si>
  <si>
    <t>Proyección del Video "Quiero Educar"</t>
  </si>
  <si>
    <t>Meta por trimestre                                              (7)</t>
  </si>
  <si>
    <t>Total</t>
  </si>
  <si>
    <t xml:space="preserve">Captación, evaluación y selección de 40 becarios para ingresar a la  Licenciatura en Educación Mención Inglés </t>
  </si>
  <si>
    <t>Docentes</t>
  </si>
  <si>
    <t>Monitorear  los programas apoyados desde el INAFOCAM para mejoría de la calidad.</t>
  </si>
  <si>
    <t xml:space="preserve">Programas </t>
  </si>
  <si>
    <t>Monitoreo de programas  formativos.</t>
  </si>
  <si>
    <t>Realizar  acuerdos interinstitucionales que favorezcan el desarrollo de programas de formación continua:  diferentes universidades MESCyT, INDOTEL, CODETEL, ITLA, OEI,  INFOTEP, UNICEF, embajadas, otros.</t>
  </si>
  <si>
    <t>Acuerdos</t>
  </si>
  <si>
    <t>Desarrollar programas de formación continua a través de acuerdos interinstitucionales nacionales e internacionales.</t>
  </si>
  <si>
    <t>Apoyar la participación de docentes en eventos educativos nacionales e internacionales  (seminarios, congresos, talleres, cursos, diplomados, pasantías, charlas, conferencias, otros). Para favorecer experiencia enriquecedora.</t>
  </si>
  <si>
    <t>Desarrollo de seminarios, congresos, talleres, cursos, diplomados, pasantías, charlas, conferencias, otros, solicitados desde el Ministerio de Educación.</t>
  </si>
  <si>
    <t>Informe academico de las IES</t>
  </si>
  <si>
    <t>Documento elaborado</t>
  </si>
  <si>
    <t>Ejecutar diplomados y talleres en las diferentes áreas curriculares: Lengua Española, matemática, ciencias naturales, ciencias Sociales, lenguas extranjeras,  Artística, Educación Física, Formación integral, humana y religiosa, para el nivel básico.</t>
  </si>
  <si>
    <t>Ejecución de diplomado  para docentes del 1er ciclo de básica en la modalidad de adulto énfasis en la didáctica para alfabetización de adultos.</t>
  </si>
  <si>
    <t>Elaboración del Modelo  de Formación Continua por un especialista contratado.</t>
  </si>
  <si>
    <t>Definición del perfil de ingreso a la formación decente inicial</t>
  </si>
  <si>
    <t>Elaboración de los criterios de evaluación  para la selección.</t>
  </si>
  <si>
    <t>Encuentros de socialización con las IES</t>
  </si>
  <si>
    <t>Programas.</t>
  </si>
  <si>
    <t>Fondo General 100</t>
  </si>
  <si>
    <t>Fondo General</t>
  </si>
  <si>
    <t xml:space="preserve">Docentes </t>
  </si>
  <si>
    <t>DIRECCIÒN ADMINISTRATIVA Y FINANCIERA</t>
  </si>
  <si>
    <t>Compra de Vehículo para facilitar la calidad en los seguimientos a los programas</t>
  </si>
  <si>
    <t>Implentar procesos de compras establecidos en la ley 340-06</t>
  </si>
  <si>
    <t>Remodelación de las Oficinas de  la Institución</t>
  </si>
  <si>
    <t>Cotización.</t>
  </si>
  <si>
    <t>Contratacion de Personal.</t>
  </si>
  <si>
    <t>Ejecuciòn de los Trabajos.</t>
  </si>
  <si>
    <t xml:space="preserve">Compra de equipos y mobiliarios de oficina para eficientizar la labor del personal del INAFOCAM. </t>
  </si>
  <si>
    <t>Equipos y Mobiliarios</t>
  </si>
  <si>
    <t>Compra de equipos y mobiliarios</t>
  </si>
  <si>
    <t>TOTAL….</t>
  </si>
  <si>
    <t>DEPARTAMENTO DE RECURSOS HUMANOS</t>
  </si>
  <si>
    <t>INAFOCAM</t>
  </si>
  <si>
    <t>DEPARTAMENTO DE INFORMATICA</t>
  </si>
  <si>
    <t>Requerimientos de equipos para cotización y compra al dpto. compra para el proceso en las diferentes suplidores por comparación de precios</t>
  </si>
  <si>
    <t>Instalación de los equipos adquiridos</t>
  </si>
  <si>
    <t xml:space="preserve">Mantenimiento a los diferentes equipos de la institución (UPS, Sala de video Conferencia, Data Center, Servidores, Impresoras PCs,). </t>
  </si>
  <si>
    <t>Requerimientos de Adquisición de software para cotización enviada al dpto. compra para el proceso de  cotización del software</t>
  </si>
  <si>
    <t>Instalación de los Software a los usuarios correspondientes</t>
  </si>
  <si>
    <t>Capacitación del personal  en el área de tecnológica y usuarios  de los software adquiridos</t>
  </si>
  <si>
    <t>Solicitar las propuestas a los suplidores, para ir a concurso. Elegir la propuesta mas adecuada para la institución tanto en calidad como en precio</t>
  </si>
  <si>
    <t>instalación de 400 puntos, 200 para la red de datos y 200 para la red de voz utilizando cableado estructurado y manejando contingencia de Red que nos permita garantizar la comunicación para una eventual vitalización de las estaciones, así como colocar teléfonos mediante las computadoras de escritorio</t>
  </si>
  <si>
    <t>Propuesta de suplidores de UPS, para ser presentada a la Adm.</t>
  </si>
  <si>
    <t>Mantenimiento periódico al UPS</t>
  </si>
  <si>
    <t>DEPARTAMENTO DE COMUNICACIÓN</t>
  </si>
  <si>
    <t>Preseleccionar propuesta formativa presentada por las IES, sobre la base de su evaluación.</t>
  </si>
  <si>
    <t>Ejecución de programas.</t>
  </si>
  <si>
    <t>Fondo           General</t>
  </si>
  <si>
    <t xml:space="preserve">Fondo         General </t>
  </si>
  <si>
    <t>Fondo             General</t>
  </si>
  <si>
    <t>Fondo               General</t>
  </si>
  <si>
    <t xml:space="preserve">Fondo             General </t>
  </si>
  <si>
    <t xml:space="preserve">Fondo            General </t>
  </si>
  <si>
    <t xml:space="preserve">Informe de monitoreo. </t>
  </si>
  <si>
    <t>Coordinación de la contratación de especialista</t>
  </si>
  <si>
    <t>Captar y seleccionar 160 docente sen servicio con grado de profesorado</t>
  </si>
  <si>
    <t>N/A</t>
  </si>
  <si>
    <t>bachilleres</t>
  </si>
  <si>
    <t xml:space="preserve">programa </t>
  </si>
  <si>
    <t xml:space="preserve">Elaboración de un marco regulatorio de apoyo  al funcionamiento de las prácticas y pasantías a docentes en proceso de formación apoyada por el INAFOCAM </t>
  </si>
  <si>
    <t xml:space="preserve">Sistema </t>
  </si>
  <si>
    <t>Coordinación de la Contratación de especialista</t>
  </si>
  <si>
    <t>Docente</t>
  </si>
  <si>
    <t>Especialidades que se realizan con instituciones de educación superior  en las siguientes áreas Educación Inicial, Lengua Española, Matemática,  Ciencias Naturales, Educación Psicoafectiva, Acompañamiento, Educación para  la diversidad y Maestría en Gestión</t>
  </si>
  <si>
    <t>Coordinar la contratación de tres especialistas para las área</t>
  </si>
  <si>
    <t>Participar en actos de apertura de programas formativos.</t>
  </si>
  <si>
    <t>Contratacion de Servicios Profesionales, Suplencia,  Personal Temporero para trabajos puntuales. (108 Empleados).</t>
  </si>
  <si>
    <t>Plan de Seguro  de vida a 115 Empleados para cubrir los riesgos propio de las tareas del personal Tecnico y Directivo.</t>
  </si>
  <si>
    <t>Servicios de Transporte a 50 Empleados</t>
  </si>
  <si>
    <t>Empleados</t>
  </si>
  <si>
    <t xml:space="preserve"> Oficinas</t>
  </si>
  <si>
    <t>Anuncio Publicitario sobre material audiovisual para explicar a la sociedad sobre la misión del INAFOCAM (1 Anuncio Publicitario)</t>
  </si>
  <si>
    <t>Publicidad colocada en diferentes medios de comunicación a los servicios que ofrece el Inafocam.  (1 Publicidad)</t>
  </si>
  <si>
    <t>Carpeta impresa Material impreso para distribuir contenidos informativos del INAFOCAM. (3,000 Carpeta impresa)</t>
  </si>
  <si>
    <t>Documentos</t>
  </si>
  <si>
    <t>Impresión de Manuales, Memoria y Ordenanza 5,2004. Para el fortalecimientos Institucional</t>
  </si>
  <si>
    <t>Memoria INAFOCAM impresa (1,000 Memoria)</t>
  </si>
  <si>
    <t>Manual de Inducción Impreso (500 Ejemplares)</t>
  </si>
  <si>
    <t>Ordenanza 5,2004 impresa. (1,000 Ejemplares)</t>
  </si>
  <si>
    <t>Manual de Política de Recursos Humanos impreso. (25 Ejemplares)</t>
  </si>
  <si>
    <t>Brochures  Impresos   sobre el Centro de Documentación Educativa. (2,000 Brochur)</t>
  </si>
  <si>
    <t>Boletines, en formato impreso y electrónico, de nuevas adquisiciones bibliográficas. (12 Boletin del Centro de Documentación).</t>
  </si>
  <si>
    <t>Evaluación de  diagnóstico y seguimiento  a programas de Postgrado en Educacion Inicial, Ciencias Naturales Mención Biología, Acompañamiento, Maestría en Gestión de Centros Educativos para determinar  los niveles  de satisfacción  en el logros  de los objetivos  del programa y las  competencias adquiridas   de   los participantes.   
2013</t>
  </si>
  <si>
    <t>Evaluación de seguimiento e impacto  a programas de Postgrado en Matemática Básica, Matemática Aplicada, Ciencias Sociales, Lingüítica Aplicada, Psicopedagogía y Especialidad en Educación, Género y Políticas de igualdad  para determinar  los niveles  de satisfacción  en el logros  de los objetivos  del programa y las competencias adquiridas   de   los participantes. 
2012</t>
  </si>
  <si>
    <t>Desarrollo de un seminario para la presentación de proyectos de articulación de las diferentes áreas de formación de los habilitados, en coordinación con las IES y el departamento de Formación Continua.</t>
  </si>
  <si>
    <t>Captar y seleccionar 160 docente en servicio con grado de bachiller</t>
  </si>
  <si>
    <t>Reunión con las IES , los Niveles del MINERD y Dirección Regionales para la Integración de bachilleres a los programas formativos.</t>
  </si>
  <si>
    <t>Ejecutar diplomados y talleres sobre diferentes área del saber y el modelo pedagógico  para el nivel inicial.</t>
  </si>
  <si>
    <t>Ejecucion del programa insercion a la docencia, para docentes noveles.</t>
  </si>
  <si>
    <t>Ejecucion de programa especificos a docentes para la certificación.</t>
  </si>
  <si>
    <t xml:space="preserve">Gestión  Administración de  Centros Educativos  para técnicos regionales, distritales, y coordinadores docentes en las regionales   02 San  Juan (200), Barahona(200), 03 Azua ((150), 18 Bahoruco(150) </t>
  </si>
  <si>
    <t>Convenio  interinstitucionales.</t>
  </si>
  <si>
    <t>Horas Extras pagadas 72 empleados que no disfruten complejidad de cargo .</t>
  </si>
  <si>
    <t>Asignacion  tarjeta visa flotilla para combutible a 12 empleados   (Personal Administrativo (Directores, Encargados,)</t>
  </si>
  <si>
    <t>Uniformes para el Personal Administrativo.  90 empleados  (Secretarias, Asistente,  Soportes, Auxiliares, Digitadores, Conserjes y Choferes)</t>
  </si>
  <si>
    <t>Publicación impresa y material audiovisual  referente a temas de apoyo a la formacion del docente.</t>
  </si>
  <si>
    <t>Brochures impresos para describir la mision,funcion y naturaleza del INAFOCAM. (10,000 Brochur)</t>
  </si>
  <si>
    <t>Coordinación del programa de visitas con los encargados de los recintos y los rectores de las instituciones formadoras, remisión  a la Direción Administrativa de la propuesta del programa.</t>
  </si>
  <si>
    <t>Envío  a la imprenta del documento.</t>
  </si>
  <si>
    <t>Retroalimentación a las IES para la toma de decisiones.</t>
  </si>
  <si>
    <t>Rendición de informes de proceso final</t>
  </si>
  <si>
    <t>Celebración de reuniones.</t>
  </si>
  <si>
    <t>Entrevista a diversos actores (coordinadores de programas, becarios, etc.)</t>
  </si>
  <si>
    <t>Coordinación con las IES sobre las presentaciones de tesis y clausura de programas.</t>
  </si>
  <si>
    <t xml:space="preserve">Fondo                General </t>
  </si>
  <si>
    <t>DEPARTAMENTO POSTGRADO</t>
  </si>
  <si>
    <t>Monitorear  los programas de formación Docente para garantizar la efectividad y cumplimiento de los mismos.</t>
  </si>
  <si>
    <t xml:space="preserve">Visita a las diferentes IES en donde se desarrollan los programas formación Inicial y Habilitación Docente (priorizando los programas vigentes) </t>
  </si>
  <si>
    <t>Profesionalizar los docentes en servicio con grado de bachiller y profesorado, con la finalidad de mejorar sus prácticas  pedagògicas y co ellos elevar la calidad de los aprendizajes.</t>
  </si>
  <si>
    <t xml:space="preserve">Egresados  de la Educación Media con  incentivos de apoyo económico a la formación docente inicial en la Licenciatura en Educación Básica . (Concentración Lengua Española, Matemáticas y Ciencias Naturales) con residencia estudiantil  a tiempo completo. Captación, evaluación y selección de 120 becarios para ingresar a la formación inicial.  </t>
  </si>
  <si>
    <t xml:space="preserve">Egresados  de la Educación Media cursando  la Licenciatura en Educación media (Concentración Lengua Española, Matemáticas, Ciencias Sociales, Biología, Química y Física) ,Captación, evaluación y selección de 120 becarios para ingresar a la formación  docente en diferentes concentraciones  </t>
  </si>
  <si>
    <t>Incentivar la formación inicial en los egresados de educción media para mejorar la calidad educativa.</t>
  </si>
  <si>
    <t xml:space="preserve">Habilitar a profesionales de diferentes àreas para fortalecer las àreas curriculares. </t>
  </si>
  <si>
    <t>Captar bachilleres talentosos para el ingreso ala formación docente.</t>
  </si>
  <si>
    <t>Desarrollar prácticas y pasantias pedagógicas, para garantizar que los docentes se empoderen de su desempleño.</t>
  </si>
  <si>
    <t>Implementar un Sistema de admisión para el ingreso a la formación docente de bachilleres de altas competencias</t>
  </si>
  <si>
    <t>Promover y apoyar la revisión y adecuación curricular de un documento normativo para Programa de habilitación docente.</t>
  </si>
  <si>
    <t xml:space="preserve">Especializar los docentes en diferentes áreas curriculares, con la finalidad de lograr impactar en la calidad de los aprendizajes. </t>
  </si>
  <si>
    <t xml:space="preserve">Monitorear  los programas de formación Docente para garantizar la efectividad y cumplimiento de los mismos. </t>
  </si>
  <si>
    <t xml:space="preserve">Visitas de seguimiento y  aplicación de Instrumentos a los programa formativo de postgrado aperturados, realizadas por los técnicos del INAFOCAM </t>
  </si>
  <si>
    <t>Formar docentes de diferentes áreas, niveles, modalidad formándose en diferentes temáticas para mejorar su desempeño en las aulas.</t>
  </si>
  <si>
    <t xml:space="preserve">Diplomados en gestión para personal directivo para mejorar su desempeño </t>
  </si>
  <si>
    <t>Docentes formados para la certificación .</t>
  </si>
  <si>
    <t>Elaborar un documento  que defina las líneas de integración de acciones formativas innovadoras, actualizadas y con capacidad de gestión con mira a mejorar el desempeño del  y la docente.</t>
  </si>
  <si>
    <t xml:space="preserve">Evaluación a programas  de formación continua  en las áreas de Matemática, Artistica, Lengua Española en los 1ro. grados y Ciencias Naturales para determinar el  logro de los objetivos del  programa  y el cumplimiento de los TDR  en relación a los aprendizajes. En tres momentos al inicio, al medio término , al final y de impacto. </t>
  </si>
  <si>
    <t xml:space="preserve">Realizar Evaluación de  diagnóstico e impacto de los  programas de formaciòn desarrollado por el Inafocam para determinar  los niveles  de satisfacción  en el logros  de los objetivos  del programa y las  competencias adquiridas   de   los participantes.   
</t>
  </si>
  <si>
    <t xml:space="preserve">Dar Seguimiento  a los  programas de Formación para  determinar las competencias adquiridas en los docentes. 
</t>
  </si>
  <si>
    <t xml:space="preserve">Seguimiento  a dos (2)  programas de Habilitación  para determinar las competencias adquiridas. 
</t>
  </si>
  <si>
    <t>Seguimiento  a dos (2)  programas de Formación Inicial  para determinar las competencias adquiridas.</t>
  </si>
  <si>
    <t>Investigación sobre Eficacia Escolar para  Identificar las caracteristicas que hacen las escuelas eficaces, aportando información para la mejora de la Gestión de los Centros Educativos</t>
  </si>
  <si>
    <t>Investigación sobre Impacto Escuela de Directores .</t>
  </si>
  <si>
    <t xml:space="preserve">Identificar las caracteristicas de las escuelas eficaces y Elaborar propuesta de evaluación de la Escuela de Directores, aportando información para la mejora de la Gestión de los Centros </t>
  </si>
  <si>
    <t xml:space="preserve">Realizar encuentros  interinstitucionales  para  sociabilizar las experiencia innovadoras y  los resultados 
de las investigaciones realizadas
 por el Inafocam. </t>
  </si>
  <si>
    <t>Actualizacion novedades y recibo de pagoLey 87-01, Seguro Familiar de Salud, Penciones y Accidente Laboral parte patronal</t>
  </si>
  <si>
    <t>Seguimiento y participacion en proceso  de adiestramiento automatizacion Compensacion por metas y objetivos en la automatizacion de todos los procesos de la institución.</t>
  </si>
  <si>
    <t>Invertir en gastos operativos con la finalidad de insentivar  y mejora la calidad de los servicios que ofrece la Institución.</t>
  </si>
  <si>
    <t>Adquirir los Equipos y sofwares necesario para atender a la demanda de los diferentes  usuarios y departamentos de la institución y  para dar Continudad al Desarrollo de los sistemas según las normas y políticas del INAFOCAM.</t>
  </si>
  <si>
    <t>Adquisición e instalación de Ups. Para Data Center y Servidores</t>
  </si>
  <si>
    <t>Coordinar con Recusos Humanos de Inafocam y la Optic, la actualización del personal.</t>
  </si>
  <si>
    <t>Revista impresas con temas de apoyo a la formacion docente. (3000 Revista)</t>
  </si>
  <si>
    <t>Boletines Impresos  informativo para divulgar actividades del INAFOCAM. (10,000 Boletines Impresos)</t>
  </si>
  <si>
    <t>Adquisición de videocamara  para filmar actividades del INAFOCAM. Para el Depto. De Comunicaciones</t>
  </si>
  <si>
    <t>Ejecución del Programa</t>
  </si>
  <si>
    <t>1- Programas de formación  monitoreados Depto. Inicial y Hab. Doc.</t>
  </si>
  <si>
    <t>437/2071</t>
  </si>
  <si>
    <t>Informe Capacitación</t>
  </si>
  <si>
    <t>2- Docente profesionalizados</t>
  </si>
  <si>
    <t xml:space="preserve">3-Estudiantes becados en programas de licenciaturas </t>
  </si>
  <si>
    <t>4- Docentes Habilitados</t>
  </si>
  <si>
    <t xml:space="preserve">5-Campaña promocional </t>
  </si>
  <si>
    <r>
      <rPr>
        <b/>
        <sz val="10"/>
        <rFont val="Calibri"/>
        <family val="2"/>
      </rPr>
      <t xml:space="preserve">Informe Tecnico/   </t>
    </r>
    <r>
      <rPr>
        <sz val="10"/>
        <rFont val="Calibri"/>
        <family val="2"/>
      </rPr>
      <t xml:space="preserve">                 Informe de sensiblizacion a la profesion docente</t>
    </r>
  </si>
  <si>
    <t>Informe Tecnico</t>
  </si>
  <si>
    <t xml:space="preserve">6-Prácticas y pasantías </t>
  </si>
  <si>
    <t>7-Sistema evaluación   implementado</t>
  </si>
  <si>
    <t>Informe Tecnico/manual</t>
  </si>
  <si>
    <t xml:space="preserve">Documento Validado </t>
  </si>
  <si>
    <t>8-Propuesta curricular de Habilitación Docente revisada y adecuada.</t>
  </si>
  <si>
    <t xml:space="preserve">9-Docentes  Formados en postgrado </t>
  </si>
  <si>
    <t>Informe Capacitación /academicos de la IES</t>
  </si>
  <si>
    <t xml:space="preserve">Informe Monitoreo. </t>
  </si>
  <si>
    <t>10- Programas de formación  monitoreados Depto. Post-Grado.</t>
  </si>
  <si>
    <t xml:space="preserve">Informes Tecnico.  </t>
  </si>
  <si>
    <t xml:space="preserve">12-Docentes formados para la certificacion </t>
  </si>
  <si>
    <t xml:space="preserve">Informe de capacitación </t>
  </si>
  <si>
    <t>Informes Monitoreo.</t>
  </si>
  <si>
    <t>13.-Programas monitoreados Depto. Continua.</t>
  </si>
  <si>
    <t>14-Modelo de Formación Continua elaborado</t>
  </si>
  <si>
    <t>Informe de Capacitación.</t>
  </si>
  <si>
    <t>15-Acuerdos interinstitucionales realizados.</t>
  </si>
  <si>
    <t xml:space="preserve">16-Docentes participando en eventos educativos nacionales e internacionales. </t>
  </si>
  <si>
    <t>17,- Evaluación e impacto de los Programas Formativo.</t>
  </si>
  <si>
    <t>18 - Programas de formación  monitoreados Depto. De Investigación y Evaluación.</t>
  </si>
  <si>
    <t xml:space="preserve">Programa </t>
  </si>
  <si>
    <t xml:space="preserve">Informes de evaluación. </t>
  </si>
  <si>
    <t>19,-Estudios diagnósticos  realizados.</t>
  </si>
  <si>
    <t xml:space="preserve">Estudio </t>
  </si>
  <si>
    <t xml:space="preserve">20,- Investigación realizadas  </t>
  </si>
  <si>
    <t>21,- Encuentros inteinstitucionales realizados.</t>
  </si>
  <si>
    <t>Evento</t>
  </si>
  <si>
    <r>
      <rPr>
        <b/>
        <sz val="10"/>
        <color indexed="8"/>
        <rFont val="Calibri"/>
        <family val="2"/>
      </rPr>
      <t xml:space="preserve">Informe Tecnico </t>
    </r>
    <r>
      <rPr>
        <sz val="10"/>
        <color indexed="8"/>
        <rFont val="Calibri"/>
        <family val="2"/>
      </rPr>
      <t xml:space="preserve">de los encuentros. 
</t>
    </r>
  </si>
  <si>
    <t>1,- Vehículos adquiridos</t>
  </si>
  <si>
    <t>Documento Validado</t>
  </si>
  <si>
    <t>2,- Oficinas Remodeladas</t>
  </si>
  <si>
    <t>3,- Equipos y muebles de Oficinas</t>
  </si>
  <si>
    <t>4,- Gastos operativos realizados</t>
  </si>
  <si>
    <r>
      <rPr>
        <b/>
        <sz val="11"/>
        <color indexed="8"/>
        <rFont val="Arial Narrow"/>
        <family val="2"/>
      </rPr>
      <t>Unidad rectora:</t>
    </r>
    <r>
      <rPr>
        <b/>
        <sz val="10"/>
        <color indexed="8"/>
        <rFont val="Arial Narrow"/>
        <family val="2"/>
      </rPr>
      <t xml:space="preserve">  6,4 Instituto Nacional de Formación y Capacitación del Magisterio (INAFOCAM)</t>
    </r>
  </si>
  <si>
    <t xml:space="preserve">5,- Equipos y Software adquiridos  </t>
  </si>
  <si>
    <t xml:space="preserve">Equipos </t>
  </si>
  <si>
    <t>6,- Documentos publicados</t>
  </si>
  <si>
    <t>Publicación</t>
  </si>
  <si>
    <t>Documento Impreso</t>
  </si>
  <si>
    <t>7,- Documentos institucionales impresos</t>
  </si>
  <si>
    <t>Documentos Impresos</t>
  </si>
  <si>
    <r>
      <rPr>
        <b/>
        <sz val="11"/>
        <color indexed="8"/>
        <rFont val="Arial Narrow"/>
        <family val="2"/>
      </rPr>
      <t>Unidad ejecutora:</t>
    </r>
    <r>
      <rPr>
        <b/>
        <sz val="10"/>
        <color indexed="8"/>
        <rFont val="Arial Narrow"/>
        <family val="2"/>
      </rPr>
      <t xml:space="preserve"> 6,4,2 Dirección de Formación y Desarrollo Profesional</t>
    </r>
  </si>
  <si>
    <t>MODIF</t>
  </si>
  <si>
    <t>11-Docentes con formación Continua recibida</t>
  </si>
  <si>
    <t>Total Académico RD$</t>
  </si>
  <si>
    <t>Total RD$</t>
  </si>
</sst>
</file>

<file path=xl/styles.xml><?xml version="1.0" encoding="utf-8"?>
<styleSheet xmlns="http://schemas.openxmlformats.org/spreadsheetml/2006/main">
  <numFmts count="36">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 #,##0_);_(* \(#,##0\);_(* &quot;-&quot;_);_(@_)"/>
    <numFmt numFmtId="178" formatCode="_(&quot;RD$&quot;* #,##0.00_);_(&quot;RD$&quot;* \(#,##0.00\);_(&quot;RD$&quot;* &quot;-&quot;??_);_(@_)"/>
    <numFmt numFmtId="179" formatCode="_(* #,##0.00_);_(* \(#,##0.00\);_(* &quot;-&quot;??_);_(@_)"/>
    <numFmt numFmtId="180" formatCode="&quot;RD$&quot;#,##0.00"/>
    <numFmt numFmtId="181" formatCode="[$-1C0A]dddd\,\ dd&quot; de &quot;mmmm&quot; de &quot;yyyy"/>
    <numFmt numFmtId="182" formatCode="[$-1C0A]hh:mm:ss\ AM/PM"/>
    <numFmt numFmtId="183" formatCode="_(* #,##0_);_(* \(#,##0\);_(* &quot;-&quot;??_);_(@_)"/>
    <numFmt numFmtId="184" formatCode="[$RD$-1C0A]#,##0.00_ ;\-[$RD$-1C0A]#,##0.00\ "/>
    <numFmt numFmtId="185" formatCode="#,##0.00_ ;\-#,##0.00\ "/>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_);_(* \(#,##0.0\);_(* &quot;-&quot;??_);_(@_)"/>
  </numFmts>
  <fonts count="61">
    <font>
      <sz val="11"/>
      <color theme="1"/>
      <name val="Calibri"/>
      <family val="2"/>
    </font>
    <font>
      <sz val="11"/>
      <color indexed="8"/>
      <name val="Calibri"/>
      <family val="2"/>
    </font>
    <font>
      <b/>
      <sz val="11"/>
      <color indexed="8"/>
      <name val="Arial Narrow"/>
      <family val="2"/>
    </font>
    <font>
      <b/>
      <sz val="10"/>
      <color indexed="8"/>
      <name val="Arial Narrow"/>
      <family val="2"/>
    </font>
    <font>
      <sz val="11"/>
      <color indexed="8"/>
      <name val="Arial Narrow"/>
      <family val="2"/>
    </font>
    <font>
      <sz val="12"/>
      <color indexed="8"/>
      <name val="Calibri"/>
      <family val="2"/>
    </font>
    <font>
      <b/>
      <sz val="12"/>
      <color indexed="8"/>
      <name val="Calibri"/>
      <family val="2"/>
    </font>
    <font>
      <sz val="8"/>
      <name val="Calibri"/>
      <family val="2"/>
    </font>
    <font>
      <b/>
      <sz val="10"/>
      <color indexed="8"/>
      <name val="Calibri"/>
      <family val="2"/>
    </font>
    <font>
      <sz val="12"/>
      <name val="Calibri"/>
      <family val="2"/>
    </font>
    <font>
      <b/>
      <sz val="12"/>
      <name val="Calibri"/>
      <family val="2"/>
    </font>
    <font>
      <sz val="10"/>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b/>
      <sz val="11"/>
      <color indexed="10"/>
      <name val="Calibri"/>
      <family val="2"/>
    </font>
    <font>
      <b/>
      <sz val="12"/>
      <color indexed="63"/>
      <name val="Calibri"/>
      <family val="2"/>
    </font>
    <font>
      <b/>
      <sz val="11"/>
      <name val="Calibri"/>
      <family val="2"/>
    </font>
    <font>
      <sz val="10"/>
      <name val="Calibri"/>
      <family val="2"/>
    </font>
    <font>
      <sz val="10"/>
      <color indexed="8"/>
      <name val="Calibri"/>
      <family val="2"/>
    </font>
    <font>
      <b/>
      <sz val="10"/>
      <color indexed="30"/>
      <name val="Calibri"/>
      <family val="2"/>
    </font>
    <font>
      <b/>
      <sz val="10"/>
      <name val="Calibri"/>
      <family val="2"/>
    </font>
    <font>
      <u val="single"/>
      <sz val="11"/>
      <color indexed="12"/>
      <name val="Calibri"/>
      <family val="2"/>
    </font>
    <font>
      <u val="single"/>
      <sz val="11"/>
      <color indexed="20"/>
      <name val="Calibri"/>
      <family val="2"/>
    </font>
    <font>
      <sz val="11"/>
      <color indexed="60"/>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sz val="10"/>
      <color theme="1"/>
      <name val="Calibri"/>
      <family val="2"/>
    </font>
    <font>
      <b/>
      <sz val="16"/>
      <color theme="1"/>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medium"/>
    </border>
    <border>
      <left/>
      <right style="thin"/>
      <top/>
      <bottom style="medium"/>
    </border>
    <border>
      <left style="thin"/>
      <right/>
      <top/>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thin"/>
      <right style="thin"/>
      <top style="thin"/>
      <bottom style="medium"/>
    </border>
    <border>
      <left style="thin"/>
      <right style="thin"/>
      <top style="medium"/>
      <bottom style="medium"/>
    </border>
    <border>
      <left style="medium"/>
      <right style="medium"/>
      <top style="medium"/>
      <bottom style="medium"/>
    </border>
    <border>
      <left style="thin"/>
      <right style="thin"/>
      <top>
        <color indexed="63"/>
      </top>
      <bottom style="thin"/>
    </border>
    <border>
      <left style="thin"/>
      <right style="medium"/>
      <top style="thin"/>
      <bottom style="thin"/>
    </border>
    <border>
      <left style="thin"/>
      <right style="thin"/>
      <top style="thin"/>
      <bottom/>
    </border>
    <border>
      <left style="thin"/>
      <right style="thin"/>
      <top>
        <color indexed="63"/>
      </top>
      <bottom>
        <color indexed="63"/>
      </bottom>
    </border>
    <border>
      <left style="thin"/>
      <right style="medium"/>
      <top>
        <color indexed="63"/>
      </top>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medium"/>
      <bottom>
        <color indexed="63"/>
      </bottom>
    </border>
    <border>
      <left style="medium"/>
      <right style="medium"/>
      <top>
        <color indexed="63"/>
      </top>
      <bottom style="medium"/>
    </border>
    <border>
      <left style="thin"/>
      <right style="medium"/>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medium"/>
    </border>
    <border>
      <left style="medium"/>
      <right/>
      <top style="medium"/>
      <bottom style="thin"/>
    </border>
    <border>
      <left style="medium"/>
      <right/>
      <top style="thin"/>
      <bottom style="medium"/>
    </border>
    <border>
      <left style="medium"/>
      <right style="double"/>
      <top style="medium"/>
      <bottom style="medium"/>
    </border>
    <border>
      <left style="double"/>
      <right style="double"/>
      <top style="medium"/>
      <bottom style="medium"/>
    </border>
    <border>
      <left style="double"/>
      <right style="medium"/>
      <top style="medium"/>
      <bottom style="medium"/>
    </border>
    <border>
      <left style="medium"/>
      <right/>
      <top style="medium"/>
      <bottom/>
    </border>
    <border>
      <left>
        <color indexed="63"/>
      </left>
      <right>
        <color indexed="63"/>
      </right>
      <top style="medium"/>
      <bottom>
        <color indexed="63"/>
      </bottom>
    </border>
    <border>
      <left/>
      <right style="medium"/>
      <top style="medium"/>
      <bottom/>
    </border>
    <border>
      <left/>
      <right style="medium"/>
      <top>
        <color indexed="63"/>
      </top>
      <bottom/>
    </border>
    <border>
      <left>
        <color indexed="63"/>
      </left>
      <right>
        <color indexed="63"/>
      </right>
      <top style="thin"/>
      <bottom style="medium"/>
    </border>
    <border>
      <left>
        <color indexed="63"/>
      </left>
      <right style="thin"/>
      <top style="thin"/>
      <bottom style="medium"/>
    </border>
  </borders>
  <cellStyleXfs count="10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12" borderId="0" applyNumberFormat="0" applyBorder="0" applyAlignment="0" applyProtection="0"/>
    <xf numFmtId="0" fontId="40" fillId="20" borderId="0" applyNumberFormat="0" applyBorder="0" applyAlignment="0" applyProtection="0"/>
    <xf numFmtId="0" fontId="40" fillId="25" borderId="0" applyNumberFormat="0" applyBorder="0" applyAlignment="0" applyProtection="0"/>
    <xf numFmtId="0" fontId="40" fillId="22"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9" borderId="0" applyNumberFormat="0" applyBorder="0" applyAlignment="0" applyProtection="0"/>
    <xf numFmtId="0" fontId="20" fillId="3" borderId="0" applyNumberFormat="0" applyBorder="0" applyAlignment="0" applyProtection="0"/>
    <xf numFmtId="0" fontId="41" fillId="30" borderId="0" applyNumberFormat="0" applyBorder="0" applyAlignment="0" applyProtection="0"/>
    <xf numFmtId="0" fontId="15" fillId="31" borderId="1" applyNumberFormat="0" applyAlignment="0" applyProtection="0"/>
    <xf numFmtId="0" fontId="42" fillId="32" borderId="2" applyNumberFormat="0" applyAlignment="0" applyProtection="0"/>
    <xf numFmtId="0" fontId="43" fillId="33" borderId="3" applyNumberFormat="0" applyAlignment="0" applyProtection="0"/>
    <xf numFmtId="0" fontId="44" fillId="0" borderId="4" applyNumberFormat="0" applyFill="0" applyAlignment="0" applyProtection="0"/>
    <xf numFmtId="0" fontId="16" fillId="34" borderId="5" applyNumberFormat="0" applyAlignment="0" applyProtection="0"/>
    <xf numFmtId="0" fontId="45" fillId="0" borderId="6" applyNumberFormat="0" applyFill="0" applyAlignment="0" applyProtection="0"/>
    <xf numFmtId="0" fontId="46" fillId="0" borderId="0" applyNumberFormat="0" applyFill="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7" fillId="41" borderId="2" applyNumberFormat="0" applyAlignment="0" applyProtection="0"/>
    <xf numFmtId="0" fontId="23" fillId="0" borderId="0" applyNumberFormat="0" applyFill="0" applyBorder="0" applyAlignment="0" applyProtection="0"/>
    <xf numFmtId="0" fontId="14" fillId="4"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42" borderId="0" applyNumberFormat="0" applyBorder="0" applyAlignment="0" applyProtection="0"/>
    <xf numFmtId="0" fontId="19" fillId="7" borderId="1" applyNumberFormat="0" applyAlignment="0" applyProtection="0"/>
    <xf numFmtId="0" fontId="17" fillId="0" borderId="10"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176" fontId="1" fillId="0" borderId="0" applyFont="0" applyFill="0" applyBorder="0" applyAlignment="0" applyProtection="0"/>
    <xf numFmtId="0" fontId="51" fillId="43" borderId="0" applyNumberFormat="0" applyBorder="0" applyAlignment="0" applyProtection="0"/>
    <xf numFmtId="0" fontId="11" fillId="0" borderId="0">
      <alignment/>
      <protection/>
    </xf>
    <xf numFmtId="0" fontId="11" fillId="0" borderId="0">
      <alignment/>
      <protection/>
    </xf>
    <xf numFmtId="0" fontId="1" fillId="44" borderId="11" applyNumberFormat="0" applyFont="0" applyAlignment="0" applyProtection="0"/>
    <xf numFmtId="0" fontId="1" fillId="45" borderId="12" applyNumberFormat="0" applyFont="0" applyAlignment="0" applyProtection="0"/>
    <xf numFmtId="0" fontId="21" fillId="31" borderId="13" applyNumberFormat="0" applyAlignment="0" applyProtection="0"/>
    <xf numFmtId="9" fontId="1" fillId="0" borderId="0" applyFont="0" applyFill="0" applyBorder="0" applyAlignment="0" applyProtection="0"/>
    <xf numFmtId="0" fontId="52" fillId="32" borderId="1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6" fillId="0" borderId="15" applyNumberFormat="0" applyFill="0" applyAlignment="0" applyProtection="0"/>
    <xf numFmtId="0" fontId="46" fillId="0" borderId="16" applyNumberFormat="0" applyFill="0" applyAlignment="0" applyProtection="0"/>
    <xf numFmtId="0" fontId="57" fillId="0" borderId="17" applyNumberFormat="0" applyFill="0" applyAlignment="0" applyProtection="0"/>
    <xf numFmtId="0" fontId="22" fillId="0" borderId="0" applyNumberFormat="0" applyFill="0" applyBorder="0" applyAlignment="0" applyProtection="0"/>
  </cellStyleXfs>
  <cellXfs count="549">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justify" wrapText="1"/>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center" vertical="center" wrapText="1"/>
    </xf>
    <xf numFmtId="0" fontId="5" fillId="0" borderId="0" xfId="0" applyFont="1" applyAlignment="1">
      <alignment horizontal="justify" wrapText="1"/>
    </xf>
    <xf numFmtId="0" fontId="6" fillId="0" borderId="0" xfId="0" applyFont="1" applyAlignment="1">
      <alignment horizontal="justify" vertical="center" wrapText="1"/>
    </xf>
    <xf numFmtId="0" fontId="5" fillId="0" borderId="0" xfId="0" applyFont="1" applyAlignment="1">
      <alignment horizontal="right"/>
    </xf>
    <xf numFmtId="0" fontId="5" fillId="0" borderId="0" xfId="0" applyFont="1" applyAlignment="1">
      <alignment/>
    </xf>
    <xf numFmtId="0" fontId="6" fillId="0" borderId="0" xfId="0" applyFont="1" applyAlignment="1">
      <alignment horizontal="center"/>
    </xf>
    <xf numFmtId="4" fontId="0" fillId="0" borderId="0" xfId="0" applyNumberFormat="1" applyAlignment="1">
      <alignment/>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20" xfId="0" applyFont="1" applyFill="1" applyBorder="1" applyAlignment="1">
      <alignment horizontal="center" vertical="center" wrapText="1"/>
    </xf>
    <xf numFmtId="3" fontId="0" fillId="0" borderId="0" xfId="0" applyNumberFormat="1" applyAlignment="1">
      <alignment/>
    </xf>
    <xf numFmtId="0" fontId="0" fillId="46" borderId="0" xfId="0" applyFill="1" applyAlignment="1">
      <alignment/>
    </xf>
    <xf numFmtId="39" fontId="0" fillId="0" borderId="0" xfId="0" applyNumberFormat="1" applyAlignment="1">
      <alignment/>
    </xf>
    <xf numFmtId="4" fontId="28" fillId="0" borderId="21" xfId="0" applyNumberFormat="1" applyFont="1" applyBorder="1" applyAlignment="1">
      <alignment/>
    </xf>
    <xf numFmtId="0" fontId="27" fillId="45" borderId="22" xfId="0" applyFont="1" applyFill="1" applyBorder="1" applyAlignment="1">
      <alignment horizontal="center"/>
    </xf>
    <xf numFmtId="0" fontId="10" fillId="45" borderId="22" xfId="91" applyFont="1" applyFill="1" applyBorder="1">
      <alignment/>
      <protection/>
    </xf>
    <xf numFmtId="0" fontId="10" fillId="45" borderId="22" xfId="91" applyFont="1" applyFill="1" applyBorder="1" applyAlignment="1">
      <alignment horizontal="center" wrapText="1"/>
      <protection/>
    </xf>
    <xf numFmtId="0" fontId="0" fillId="47" borderId="22" xfId="0" applyFill="1" applyBorder="1" applyAlignment="1">
      <alignment horizontal="center"/>
    </xf>
    <xf numFmtId="0" fontId="27" fillId="47" borderId="22" xfId="0" applyFont="1" applyFill="1" applyBorder="1" applyAlignment="1">
      <alignment/>
    </xf>
    <xf numFmtId="4" fontId="27" fillId="47" borderId="22" xfId="0" applyNumberFormat="1" applyFont="1" applyFill="1" applyBorder="1" applyAlignment="1">
      <alignment/>
    </xf>
    <xf numFmtId="186" fontId="27" fillId="47" borderId="22" xfId="0" applyNumberFormat="1" applyFont="1" applyFill="1" applyBorder="1" applyAlignment="1">
      <alignment/>
    </xf>
    <xf numFmtId="0" fontId="0" fillId="0" borderId="22" xfId="0" applyBorder="1" applyAlignment="1">
      <alignment horizontal="center"/>
    </xf>
    <xf numFmtId="0" fontId="27" fillId="0" borderId="22" xfId="0" applyFont="1" applyBorder="1" applyAlignment="1">
      <alignment/>
    </xf>
    <xf numFmtId="4" fontId="27" fillId="0" borderId="22" xfId="0" applyNumberFormat="1" applyFont="1" applyBorder="1" applyAlignment="1">
      <alignment/>
    </xf>
    <xf numFmtId="186" fontId="0" fillId="0" borderId="22" xfId="0" applyNumberFormat="1" applyBorder="1" applyAlignment="1">
      <alignment/>
    </xf>
    <xf numFmtId="186" fontId="27" fillId="0" borderId="22" xfId="0" applyNumberFormat="1" applyFont="1" applyBorder="1" applyAlignment="1">
      <alignment/>
    </xf>
    <xf numFmtId="0" fontId="12" fillId="0" borderId="22" xfId="92" applyFont="1" applyBorder="1">
      <alignment/>
      <protection/>
    </xf>
    <xf numFmtId="4" fontId="0" fillId="0" borderId="22" xfId="0" applyNumberFormat="1" applyBorder="1" applyAlignment="1">
      <alignment/>
    </xf>
    <xf numFmtId="0" fontId="12" fillId="0" borderId="22" xfId="92" applyFont="1" applyBorder="1" applyAlignment="1">
      <alignment wrapText="1"/>
      <protection/>
    </xf>
    <xf numFmtId="186" fontId="0" fillId="0" borderId="22" xfId="0" applyNumberFormat="1" applyFont="1" applyBorder="1" applyAlignment="1">
      <alignment/>
    </xf>
    <xf numFmtId="4" fontId="29" fillId="47" borderId="22" xfId="0" applyNumberFormat="1" applyFont="1" applyFill="1" applyBorder="1" applyAlignment="1">
      <alignment/>
    </xf>
    <xf numFmtId="0" fontId="0" fillId="45" borderId="22" xfId="0" applyFill="1" applyBorder="1" applyAlignment="1">
      <alignment horizontal="center"/>
    </xf>
    <xf numFmtId="0" fontId="0" fillId="45" borderId="22" xfId="0" applyFont="1" applyFill="1" applyBorder="1" applyAlignment="1">
      <alignment/>
    </xf>
    <xf numFmtId="4" fontId="22" fillId="45" borderId="22" xfId="0" applyNumberFormat="1" applyFont="1" applyFill="1" applyBorder="1" applyAlignment="1">
      <alignment/>
    </xf>
    <xf numFmtId="186" fontId="0" fillId="45" borderId="22" xfId="0" applyNumberFormat="1" applyFont="1" applyFill="1" applyBorder="1" applyAlignment="1">
      <alignment/>
    </xf>
    <xf numFmtId="0" fontId="0" fillId="47" borderId="22" xfId="0" applyFill="1" applyBorder="1" applyAlignment="1">
      <alignment/>
    </xf>
    <xf numFmtId="9" fontId="27" fillId="47" borderId="22" xfId="0" applyNumberFormat="1" applyFont="1" applyFill="1" applyBorder="1" applyAlignment="1">
      <alignment/>
    </xf>
    <xf numFmtId="0" fontId="27" fillId="0" borderId="0" xfId="0" applyFont="1" applyAlignment="1">
      <alignment/>
    </xf>
    <xf numFmtId="0" fontId="28" fillId="0" borderId="23" xfId="0" applyFont="1" applyBorder="1" applyAlignment="1">
      <alignment wrapText="1"/>
    </xf>
    <xf numFmtId="0" fontId="5" fillId="0" borderId="22" xfId="0" applyFont="1" applyBorder="1" applyAlignment="1">
      <alignment vertical="center" wrapText="1"/>
    </xf>
    <xf numFmtId="0" fontId="31" fillId="45" borderId="22" xfId="91" applyFont="1" applyFill="1" applyBorder="1" applyAlignment="1">
      <alignment horizontal="center" vertical="center" wrapText="1"/>
      <protection/>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0" xfId="0" applyBorder="1" applyAlignment="1">
      <alignment/>
    </xf>
    <xf numFmtId="4" fontId="0" fillId="0" borderId="0" xfId="0" applyNumberFormat="1" applyBorder="1" applyAlignment="1">
      <alignment/>
    </xf>
    <xf numFmtId="0" fontId="2" fillId="0" borderId="0" xfId="0" applyFont="1" applyAlignment="1">
      <alignment horizontal="justify" vertical="center" wrapText="1"/>
    </xf>
    <xf numFmtId="0" fontId="2" fillId="0" borderId="0" xfId="0" applyFont="1" applyAlignment="1">
      <alignment horizontal="center"/>
    </xf>
    <xf numFmtId="49" fontId="10" fillId="48" borderId="26" xfId="0" applyNumberFormat="1" applyFont="1" applyFill="1" applyBorder="1" applyAlignment="1">
      <alignment horizontal="center" vertical="center" wrapText="1"/>
    </xf>
    <xf numFmtId="0" fontId="33" fillId="0" borderId="22" xfId="0" applyFont="1" applyBorder="1" applyAlignment="1">
      <alignment horizontal="left" vertical="center" wrapText="1"/>
    </xf>
    <xf numFmtId="0" fontId="33" fillId="46" borderId="27" xfId="0" applyFont="1" applyFill="1" applyBorder="1" applyAlignment="1">
      <alignment horizontal="center" vertical="center" wrapText="1"/>
    </xf>
    <xf numFmtId="0" fontId="32" fillId="0" borderId="22" xfId="0" applyFont="1" applyBorder="1" applyAlignment="1">
      <alignment horizontal="left" vertical="center" wrapText="1"/>
    </xf>
    <xf numFmtId="0" fontId="32" fillId="0" borderId="22" xfId="0" applyFont="1" applyBorder="1" applyAlignment="1">
      <alignment horizontal="center" vertical="center" wrapText="1"/>
    </xf>
    <xf numFmtId="3" fontId="32" fillId="0" borderId="22" xfId="0" applyNumberFormat="1" applyFont="1" applyBorder="1" applyAlignment="1">
      <alignment horizontal="center" vertical="center" wrapText="1"/>
    </xf>
    <xf numFmtId="3" fontId="32" fillId="46" borderId="22" xfId="0" applyNumberFormat="1" applyFont="1" applyFill="1" applyBorder="1" applyAlignment="1">
      <alignment horizontal="center" vertical="center" wrapText="1"/>
    </xf>
    <xf numFmtId="3" fontId="32" fillId="0" borderId="22" xfId="0" applyNumberFormat="1" applyFont="1" applyFill="1" applyBorder="1" applyAlignment="1">
      <alignment vertical="center" wrapText="1"/>
    </xf>
    <xf numFmtId="4" fontId="32" fillId="46" borderId="22" xfId="0" applyNumberFormat="1" applyFont="1" applyFill="1" applyBorder="1" applyAlignment="1">
      <alignment vertical="center"/>
    </xf>
    <xf numFmtId="0" fontId="32" fillId="0" borderId="22" xfId="0" applyFont="1" applyBorder="1" applyAlignment="1">
      <alignment vertical="center" wrapText="1"/>
    </xf>
    <xf numFmtId="0" fontId="35" fillId="0" borderId="22" xfId="0" applyFont="1" applyBorder="1" applyAlignment="1">
      <alignment horizontal="center" vertical="center" wrapText="1"/>
    </xf>
    <xf numFmtId="0" fontId="34" fillId="0" borderId="22" xfId="0" applyFont="1" applyBorder="1" applyAlignment="1">
      <alignment horizontal="center" vertical="center" wrapText="1"/>
    </xf>
    <xf numFmtId="3" fontId="32" fillId="46" borderId="22" xfId="0" applyNumberFormat="1" applyFont="1" applyFill="1" applyBorder="1" applyAlignment="1">
      <alignment vertical="center" wrapText="1"/>
    </xf>
    <xf numFmtId="0" fontId="33" fillId="0" borderId="22" xfId="0" applyFont="1" applyBorder="1" applyAlignment="1">
      <alignment/>
    </xf>
    <xf numFmtId="0" fontId="33" fillId="0" borderId="28" xfId="0" applyFont="1" applyBorder="1" applyAlignment="1">
      <alignment/>
    </xf>
    <xf numFmtId="0" fontId="33" fillId="0" borderId="22" xfId="0" applyFont="1" applyBorder="1" applyAlignment="1">
      <alignment horizontal="center" vertical="center" wrapText="1"/>
    </xf>
    <xf numFmtId="0" fontId="33" fillId="0" borderId="22" xfId="0" applyFont="1" applyBorder="1" applyAlignment="1">
      <alignment horizontal="center" vertical="center"/>
    </xf>
    <xf numFmtId="0" fontId="32" fillId="46" borderId="22" xfId="0" applyFont="1" applyFill="1" applyBorder="1" applyAlignment="1">
      <alignment horizontal="left" vertical="center" wrapText="1"/>
    </xf>
    <xf numFmtId="0" fontId="32" fillId="0" borderId="29" xfId="0" applyFont="1" applyBorder="1" applyAlignment="1">
      <alignment horizontal="center" vertical="center" wrapText="1"/>
    </xf>
    <xf numFmtId="0" fontId="32" fillId="0" borderId="27" xfId="0" applyFont="1" applyBorder="1" applyAlignment="1">
      <alignment horizontal="center" vertical="center" wrapText="1"/>
    </xf>
    <xf numFmtId="0" fontId="33" fillId="46" borderId="22" xfId="0" applyFont="1" applyFill="1" applyBorder="1" applyAlignment="1">
      <alignment horizontal="center" vertical="center" wrapText="1"/>
    </xf>
    <xf numFmtId="0" fontId="33" fillId="0" borderId="22" xfId="0" applyFont="1" applyFill="1" applyBorder="1" applyAlignment="1">
      <alignment vertical="center" wrapText="1"/>
    </xf>
    <xf numFmtId="4" fontId="32" fillId="0" borderId="22" xfId="0" applyNumberFormat="1" applyFont="1" applyFill="1" applyBorder="1" applyAlignment="1">
      <alignment vertical="center" wrapText="1"/>
    </xf>
    <xf numFmtId="0" fontId="33" fillId="0" borderId="22" xfId="0" applyFont="1" applyFill="1" applyBorder="1" applyAlignment="1">
      <alignment horizontal="left" vertical="center" wrapText="1"/>
    </xf>
    <xf numFmtId="0" fontId="33" fillId="0" borderId="27" xfId="0" applyFont="1" applyFill="1" applyBorder="1" applyAlignment="1">
      <alignment vertical="center" wrapText="1"/>
    </xf>
    <xf numFmtId="0" fontId="33" fillId="46" borderId="22" xfId="0" applyFont="1" applyFill="1" applyBorder="1" applyAlignment="1">
      <alignment horizontal="left" vertical="center" wrapText="1"/>
    </xf>
    <xf numFmtId="0" fontId="33" fillId="46" borderId="22" xfId="0" applyFont="1" applyFill="1" applyBorder="1" applyAlignment="1">
      <alignment vertical="center" wrapText="1"/>
    </xf>
    <xf numFmtId="0" fontId="33" fillId="46" borderId="27" xfId="0" applyFont="1" applyFill="1" applyBorder="1" applyAlignment="1">
      <alignment horizontal="left" vertical="center" wrapText="1"/>
    </xf>
    <xf numFmtId="0" fontId="33" fillId="0" borderId="27" xfId="0" applyFont="1" applyBorder="1" applyAlignment="1">
      <alignment/>
    </xf>
    <xf numFmtId="0" fontId="33" fillId="0" borderId="22" xfId="0" applyFont="1" applyBorder="1" applyAlignment="1">
      <alignment vertical="center" wrapText="1"/>
    </xf>
    <xf numFmtId="0" fontId="33" fillId="0" borderId="27" xfId="0" applyFont="1" applyBorder="1" applyAlignment="1">
      <alignment vertical="center" wrapText="1"/>
    </xf>
    <xf numFmtId="0" fontId="32" fillId="0" borderId="30" xfId="0" applyFont="1" applyBorder="1" applyAlignment="1">
      <alignment vertical="center" wrapText="1"/>
    </xf>
    <xf numFmtId="0" fontId="33" fillId="0" borderId="31" xfId="0" applyFont="1" applyBorder="1" applyAlignment="1">
      <alignment/>
    </xf>
    <xf numFmtId="0" fontId="8" fillId="46" borderId="32" xfId="0" applyFont="1" applyFill="1" applyBorder="1" applyAlignment="1">
      <alignment horizontal="center" vertical="center" wrapText="1"/>
    </xf>
    <xf numFmtId="0" fontId="8" fillId="46" borderId="32" xfId="0" applyFont="1" applyFill="1" applyBorder="1" applyAlignment="1">
      <alignment vertical="center" wrapText="1"/>
    </xf>
    <xf numFmtId="0" fontId="33" fillId="46" borderId="27" xfId="0" applyFont="1" applyFill="1" applyBorder="1" applyAlignment="1">
      <alignment horizontal="left" vertical="center" wrapText="1" readingOrder="1"/>
    </xf>
    <xf numFmtId="0" fontId="33" fillId="46" borderId="22" xfId="0" applyFont="1" applyFill="1" applyBorder="1" applyAlignment="1">
      <alignment horizontal="left" vertical="center" wrapText="1" readingOrder="1"/>
    </xf>
    <xf numFmtId="0" fontId="33" fillId="46" borderId="29" xfId="0" applyFont="1" applyFill="1" applyBorder="1" applyAlignment="1">
      <alignment horizontal="left" vertical="center" wrapText="1" readingOrder="1"/>
    </xf>
    <xf numFmtId="0" fontId="33" fillId="46" borderId="29" xfId="0" applyFont="1" applyFill="1" applyBorder="1" applyAlignment="1">
      <alignment horizontal="center" vertical="center" wrapText="1"/>
    </xf>
    <xf numFmtId="0" fontId="33" fillId="46" borderId="22" xfId="88" applyNumberFormat="1" applyFont="1" applyFill="1" applyBorder="1" applyAlignment="1">
      <alignment horizontal="center" vertical="center" wrapText="1"/>
    </xf>
    <xf numFmtId="0" fontId="33" fillId="46" borderId="24" xfId="0" applyFont="1" applyFill="1" applyBorder="1" applyAlignment="1">
      <alignment horizontal="center" vertical="center" wrapText="1"/>
    </xf>
    <xf numFmtId="0" fontId="33" fillId="46" borderId="27" xfId="0" applyFont="1" applyFill="1" applyBorder="1" applyAlignment="1">
      <alignment vertical="center" wrapText="1"/>
    </xf>
    <xf numFmtId="0" fontId="33" fillId="46" borderId="22" xfId="0" applyFont="1" applyFill="1" applyBorder="1" applyAlignment="1">
      <alignment vertical="center" wrapText="1" readingOrder="1"/>
    </xf>
    <xf numFmtId="0" fontId="33" fillId="46" borderId="22" xfId="0" applyNumberFormat="1" applyFont="1" applyFill="1" applyBorder="1" applyAlignment="1">
      <alignment horizontal="left" vertical="center" wrapText="1"/>
    </xf>
    <xf numFmtId="0" fontId="33" fillId="46" borderId="22" xfId="0" applyNumberFormat="1" applyFont="1" applyFill="1" applyBorder="1" applyAlignment="1">
      <alignment horizontal="center" vertical="center" wrapText="1"/>
    </xf>
    <xf numFmtId="0" fontId="33" fillId="46" borderId="22" xfId="0" applyFont="1" applyFill="1" applyBorder="1" applyAlignment="1">
      <alignment horizontal="center" vertical="center"/>
    </xf>
    <xf numFmtId="3" fontId="33" fillId="46" borderId="22" xfId="88" applyNumberFormat="1" applyFont="1" applyFill="1" applyBorder="1" applyAlignment="1">
      <alignment horizontal="center" vertical="center"/>
    </xf>
    <xf numFmtId="3" fontId="33" fillId="46" borderId="22" xfId="0" applyNumberFormat="1" applyFont="1" applyFill="1" applyBorder="1" applyAlignment="1">
      <alignment horizontal="center" vertical="center"/>
    </xf>
    <xf numFmtId="0" fontId="33" fillId="0" borderId="33" xfId="0" applyFont="1" applyBorder="1" applyAlignment="1">
      <alignment vertical="center" wrapText="1"/>
    </xf>
    <xf numFmtId="0" fontId="32" fillId="0" borderId="33" xfId="0" applyFont="1" applyBorder="1" applyAlignment="1">
      <alignment horizontal="center" vertical="center" wrapText="1"/>
    </xf>
    <xf numFmtId="0" fontId="33" fillId="0" borderId="33" xfId="0" applyFont="1" applyBorder="1" applyAlignment="1">
      <alignment/>
    </xf>
    <xf numFmtId="0" fontId="33" fillId="0" borderId="34" xfId="0" applyFont="1" applyBorder="1" applyAlignment="1">
      <alignment/>
    </xf>
    <xf numFmtId="0" fontId="8" fillId="0" borderId="29" xfId="0" applyFont="1" applyBorder="1" applyAlignment="1">
      <alignment horizontal="center" vertical="center"/>
    </xf>
    <xf numFmtId="3" fontId="8" fillId="0" borderId="29" xfId="0" applyNumberFormat="1" applyFont="1" applyBorder="1" applyAlignment="1">
      <alignment horizontal="center" vertical="center"/>
    </xf>
    <xf numFmtId="4" fontId="8" fillId="46" borderId="29" xfId="0" applyNumberFormat="1" applyFont="1" applyFill="1" applyBorder="1" applyAlignment="1">
      <alignment vertical="center"/>
    </xf>
    <xf numFmtId="0" fontId="8" fillId="0" borderId="29" xfId="0" applyFont="1" applyBorder="1" applyAlignment="1">
      <alignment horizontal="center" vertical="center" wrapText="1"/>
    </xf>
    <xf numFmtId="0" fontId="33" fillId="0" borderId="29" xfId="0" applyFont="1" applyBorder="1" applyAlignment="1">
      <alignment/>
    </xf>
    <xf numFmtId="0" fontId="33" fillId="0" borderId="35" xfId="0" applyFont="1" applyBorder="1" applyAlignment="1">
      <alignment/>
    </xf>
    <xf numFmtId="39" fontId="8" fillId="0" borderId="36" xfId="0" applyNumberFormat="1" applyFont="1" applyBorder="1" applyAlignment="1">
      <alignment/>
    </xf>
    <xf numFmtId="0" fontId="32" fillId="0" borderId="25" xfId="0" applyFont="1" applyBorder="1" applyAlignment="1">
      <alignment vertical="center" wrapText="1"/>
    </xf>
    <xf numFmtId="0" fontId="8" fillId="46" borderId="25" xfId="0" applyFont="1" applyFill="1" applyBorder="1" applyAlignment="1">
      <alignment vertical="center" wrapText="1"/>
    </xf>
    <xf numFmtId="0" fontId="8" fillId="46" borderId="37" xfId="0" applyFont="1" applyFill="1" applyBorder="1" applyAlignment="1">
      <alignment vertical="center" wrapText="1"/>
    </xf>
    <xf numFmtId="0" fontId="5" fillId="46" borderId="22" xfId="0" applyFont="1" applyFill="1" applyBorder="1" applyAlignment="1">
      <alignment horizontal="left" vertical="center" wrapText="1"/>
    </xf>
    <xf numFmtId="0" fontId="5" fillId="46" borderId="22" xfId="0" applyFont="1" applyFill="1" applyBorder="1" applyAlignment="1">
      <alignment vertical="center" wrapText="1"/>
    </xf>
    <xf numFmtId="0" fontId="9" fillId="46" borderId="22" xfId="0" applyFont="1" applyFill="1" applyBorder="1" applyAlignment="1">
      <alignment vertical="center" wrapText="1"/>
    </xf>
    <xf numFmtId="0" fontId="27" fillId="0" borderId="0" xfId="0" applyFont="1" applyAlignment="1">
      <alignment vertical="center"/>
    </xf>
    <xf numFmtId="0" fontId="0" fillId="0" borderId="0" xfId="0" applyAlignment="1">
      <alignment vertical="center"/>
    </xf>
    <xf numFmtId="0" fontId="33" fillId="0" borderId="29" xfId="0" applyFont="1" applyBorder="1" applyAlignment="1">
      <alignment horizontal="left" vertical="center" wrapText="1"/>
    </xf>
    <xf numFmtId="0" fontId="33" fillId="0" borderId="27" xfId="0" applyFont="1" applyBorder="1" applyAlignment="1">
      <alignment horizontal="left" vertical="center" wrapText="1"/>
    </xf>
    <xf numFmtId="0" fontId="32" fillId="0" borderId="30" xfId="0" applyFont="1" applyBorder="1" applyAlignment="1">
      <alignment horizontal="center" vertical="center" wrapText="1"/>
    </xf>
    <xf numFmtId="0" fontId="33" fillId="0" borderId="22" xfId="0" applyFont="1" applyBorder="1" applyAlignment="1">
      <alignment vertical="center"/>
    </xf>
    <xf numFmtId="2" fontId="33" fillId="0" borderId="22" xfId="0" applyNumberFormat="1" applyFont="1" applyBorder="1" applyAlignment="1">
      <alignment vertical="center" wrapText="1"/>
    </xf>
    <xf numFmtId="0" fontId="33" fillId="46" borderId="24" xfId="0" applyFont="1" applyFill="1" applyBorder="1" applyAlignment="1">
      <alignment vertical="center" wrapText="1"/>
    </xf>
    <xf numFmtId="0" fontId="32" fillId="0" borderId="38" xfId="0" applyFont="1" applyBorder="1" applyAlignment="1">
      <alignment vertical="center" wrapText="1"/>
    </xf>
    <xf numFmtId="0" fontId="32" fillId="0" borderId="39" xfId="0" applyFont="1" applyBorder="1" applyAlignment="1">
      <alignment horizontal="center" vertical="center" wrapText="1"/>
    </xf>
    <xf numFmtId="0" fontId="32" fillId="0" borderId="39" xfId="0" applyFont="1" applyBorder="1" applyAlignment="1">
      <alignment vertical="center" wrapText="1"/>
    </xf>
    <xf numFmtId="0" fontId="32" fillId="0" borderId="40" xfId="0" applyFont="1" applyBorder="1" applyAlignment="1">
      <alignment horizontal="center" vertical="center" wrapText="1"/>
    </xf>
    <xf numFmtId="183" fontId="0" fillId="0" borderId="0" xfId="0" applyNumberFormat="1" applyAlignment="1">
      <alignment/>
    </xf>
    <xf numFmtId="0" fontId="33" fillId="0" borderId="28" xfId="0" applyFont="1" applyBorder="1" applyAlignment="1">
      <alignment horizontal="center" vertical="center"/>
    </xf>
    <xf numFmtId="0" fontId="5" fillId="46" borderId="41" xfId="0" applyFont="1" applyFill="1" applyBorder="1" applyAlignment="1">
      <alignment horizontal="center" vertical="top" wrapText="1"/>
    </xf>
    <xf numFmtId="0" fontId="5" fillId="46" borderId="42" xfId="0" applyFont="1" applyFill="1" applyBorder="1" applyAlignment="1">
      <alignment horizontal="center" vertical="top" wrapText="1"/>
    </xf>
    <xf numFmtId="0" fontId="5" fillId="46" borderId="19" xfId="0" applyFont="1" applyFill="1" applyBorder="1" applyAlignment="1">
      <alignment horizontal="center" vertical="top"/>
    </xf>
    <xf numFmtId="0" fontId="5" fillId="46" borderId="22" xfId="0" applyFont="1" applyFill="1" applyBorder="1" applyAlignment="1">
      <alignment horizontal="center" vertical="top"/>
    </xf>
    <xf numFmtId="179" fontId="0" fillId="0" borderId="0" xfId="0" applyNumberFormat="1" applyAlignment="1">
      <alignment/>
    </xf>
    <xf numFmtId="0" fontId="9" fillId="0" borderId="43" xfId="0" applyFont="1" applyFill="1" applyBorder="1" applyAlignment="1">
      <alignment vertical="top" wrapText="1"/>
    </xf>
    <xf numFmtId="0" fontId="9" fillId="0" borderId="30" xfId="0" applyFont="1" applyFill="1" applyBorder="1" applyAlignment="1">
      <alignment vertical="top" wrapText="1"/>
    </xf>
    <xf numFmtId="0" fontId="9" fillId="0" borderId="18" xfId="0" applyFont="1" applyFill="1" applyBorder="1" applyAlignment="1">
      <alignment vertical="top" wrapText="1"/>
    </xf>
    <xf numFmtId="0" fontId="5" fillId="46" borderId="43" xfId="0" applyFont="1" applyFill="1" applyBorder="1" applyAlignment="1">
      <alignment vertical="top"/>
    </xf>
    <xf numFmtId="0" fontId="5" fillId="46" borderId="30" xfId="0" applyFont="1" applyFill="1" applyBorder="1" applyAlignment="1">
      <alignment vertical="top"/>
    </xf>
    <xf numFmtId="0" fontId="5" fillId="46" borderId="18" xfId="0" applyFont="1" applyFill="1" applyBorder="1" applyAlignment="1">
      <alignment vertical="top"/>
    </xf>
    <xf numFmtId="0" fontId="5" fillId="46" borderId="43" xfId="0" applyFont="1" applyFill="1" applyBorder="1" applyAlignment="1">
      <alignment vertical="top" wrapText="1"/>
    </xf>
    <xf numFmtId="0" fontId="5" fillId="46" borderId="30" xfId="0" applyFont="1" applyFill="1" applyBorder="1" applyAlignment="1">
      <alignment vertical="top" wrapText="1"/>
    </xf>
    <xf numFmtId="0" fontId="5" fillId="46" borderId="44" xfId="0" applyFont="1" applyFill="1" applyBorder="1" applyAlignment="1">
      <alignment vertical="top" wrapText="1"/>
    </xf>
    <xf numFmtId="0" fontId="5" fillId="46" borderId="45" xfId="0" applyFont="1" applyFill="1" applyBorder="1" applyAlignment="1">
      <alignment vertical="top" wrapText="1"/>
    </xf>
    <xf numFmtId="0" fontId="9" fillId="49"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2" xfId="0" applyFont="1" applyFill="1" applyBorder="1" applyAlignment="1">
      <alignment vertical="center" wrapText="1"/>
    </xf>
    <xf numFmtId="0" fontId="8" fillId="46" borderId="42" xfId="0" applyFont="1" applyFill="1" applyBorder="1" applyAlignment="1">
      <alignment vertical="center" wrapText="1"/>
    </xf>
    <xf numFmtId="0" fontId="8" fillId="46" borderId="42" xfId="0" applyFont="1" applyFill="1" applyBorder="1" applyAlignment="1">
      <alignment horizontal="center" vertical="center" wrapText="1"/>
    </xf>
    <xf numFmtId="0" fontId="5" fillId="0" borderId="22" xfId="0" applyFont="1" applyBorder="1" applyAlignment="1">
      <alignment horizontal="left" vertical="center" wrapText="1"/>
    </xf>
    <xf numFmtId="0" fontId="9" fillId="49" borderId="22" xfId="0" applyFont="1" applyFill="1" applyBorder="1" applyAlignment="1">
      <alignment vertical="center" wrapText="1"/>
    </xf>
    <xf numFmtId="0" fontId="8" fillId="46" borderId="46" xfId="0" applyNumberFormat="1" applyFont="1" applyFill="1" applyBorder="1" applyAlignment="1">
      <alignment horizontal="left" vertical="center" wrapText="1"/>
    </xf>
    <xf numFmtId="4" fontId="35" fillId="46" borderId="22" xfId="0" applyNumberFormat="1" applyFont="1" applyFill="1" applyBorder="1" applyAlignment="1">
      <alignment vertical="center"/>
    </xf>
    <xf numFmtId="0" fontId="8" fillId="46" borderId="46" xfId="0" applyFont="1" applyFill="1" applyBorder="1" applyAlignment="1">
      <alignment horizontal="left" vertical="center" wrapText="1"/>
    </xf>
    <xf numFmtId="183" fontId="8" fillId="46" borderId="22" xfId="0" applyNumberFormat="1" applyFont="1" applyFill="1" applyBorder="1" applyAlignment="1">
      <alignment horizontal="center" vertical="center"/>
    </xf>
    <xf numFmtId="179" fontId="8" fillId="46" borderId="22" xfId="0" applyNumberFormat="1" applyFont="1" applyFill="1" applyBorder="1" applyAlignment="1">
      <alignment horizontal="center" vertical="center" wrapText="1"/>
    </xf>
    <xf numFmtId="4" fontId="35" fillId="46" borderId="22" xfId="0" applyNumberFormat="1" applyFont="1" applyFill="1" applyBorder="1" applyAlignment="1">
      <alignment horizontal="right" vertical="center" wrapText="1"/>
    </xf>
    <xf numFmtId="4" fontId="35" fillId="46" borderId="24" xfId="84" applyNumberFormat="1" applyFont="1" applyFill="1" applyBorder="1" applyAlignment="1">
      <alignment vertical="center"/>
    </xf>
    <xf numFmtId="4" fontId="8" fillId="0" borderId="29" xfId="84" applyNumberFormat="1" applyFont="1" applyBorder="1" applyAlignment="1">
      <alignment vertical="center"/>
    </xf>
    <xf numFmtId="4" fontId="8" fillId="0" borderId="22" xfId="84" applyNumberFormat="1" applyFont="1" applyBorder="1" applyAlignment="1">
      <alignment vertical="center"/>
    </xf>
    <xf numFmtId="4" fontId="35" fillId="0" borderId="29" xfId="0" applyNumberFormat="1" applyFont="1" applyFill="1" applyBorder="1" applyAlignment="1">
      <alignment vertical="center" wrapText="1"/>
    </xf>
    <xf numFmtId="4" fontId="35" fillId="0" borderId="22" xfId="0" applyNumberFormat="1" applyFont="1" applyFill="1" applyBorder="1" applyAlignment="1">
      <alignment vertical="center" wrapText="1"/>
    </xf>
    <xf numFmtId="4" fontId="35" fillId="46" borderId="27" xfId="0" applyNumberFormat="1" applyFont="1" applyFill="1" applyBorder="1" applyAlignment="1">
      <alignment vertical="center" wrapText="1"/>
    </xf>
    <xf numFmtId="4" fontId="35" fillId="46" borderId="29" xfId="0" applyNumberFormat="1" applyFont="1" applyFill="1" applyBorder="1" applyAlignment="1">
      <alignment vertical="center" wrapText="1"/>
    </xf>
    <xf numFmtId="4" fontId="8" fillId="0" borderId="22" xfId="0" applyNumberFormat="1" applyFont="1" applyFill="1" applyBorder="1" applyAlignment="1">
      <alignment horizontal="center" vertical="center" wrapText="1"/>
    </xf>
    <xf numFmtId="4" fontId="8" fillId="46" borderId="22" xfId="0" applyNumberFormat="1" applyFont="1" applyFill="1" applyBorder="1" applyAlignment="1">
      <alignment horizontal="right" vertical="center"/>
    </xf>
    <xf numFmtId="4" fontId="35" fillId="46" borderId="22" xfId="0" applyNumberFormat="1" applyFont="1" applyFill="1" applyBorder="1" applyAlignment="1">
      <alignment horizontal="right" vertical="center"/>
    </xf>
    <xf numFmtId="4" fontId="8" fillId="0" borderId="27" xfId="84" applyNumberFormat="1" applyFont="1" applyBorder="1" applyAlignment="1">
      <alignment vertical="center"/>
    </xf>
    <xf numFmtId="4" fontId="8" fillId="46" borderId="22" xfId="0" applyNumberFormat="1" applyFont="1" applyFill="1" applyBorder="1" applyAlignment="1">
      <alignment vertical="center"/>
    </xf>
    <xf numFmtId="4" fontId="8" fillId="46" borderId="22" xfId="84" applyNumberFormat="1" applyFont="1" applyFill="1" applyBorder="1" applyAlignment="1">
      <alignment vertical="center"/>
    </xf>
    <xf numFmtId="0" fontId="8" fillId="0" borderId="46" xfId="0" applyFont="1" applyBorder="1" applyAlignment="1">
      <alignment vertical="center" wrapText="1"/>
    </xf>
    <xf numFmtId="4" fontId="8" fillId="46" borderId="27" xfId="0" applyNumberFormat="1" applyFont="1" applyFill="1" applyBorder="1" applyAlignment="1">
      <alignment horizontal="right" vertical="center"/>
    </xf>
    <xf numFmtId="183" fontId="8" fillId="46" borderId="27" xfId="0" applyNumberFormat="1" applyFont="1" applyFill="1" applyBorder="1" applyAlignment="1">
      <alignment horizontal="center" vertical="center"/>
    </xf>
    <xf numFmtId="183" fontId="8" fillId="46" borderId="29" xfId="0" applyNumberFormat="1" applyFont="1" applyFill="1" applyBorder="1" applyAlignment="1">
      <alignment horizontal="center" vertical="center"/>
    </xf>
    <xf numFmtId="183" fontId="8" fillId="46" borderId="22" xfId="0" applyNumberFormat="1" applyFont="1" applyFill="1" applyBorder="1" applyAlignment="1">
      <alignment horizontal="center" vertical="center" wrapText="1"/>
    </xf>
    <xf numFmtId="183" fontId="8" fillId="46" borderId="22" xfId="0" applyNumberFormat="1" applyFont="1" applyFill="1" applyBorder="1" applyAlignment="1">
      <alignment vertical="center" wrapText="1"/>
    </xf>
    <xf numFmtId="4" fontId="35" fillId="0" borderId="22" xfId="0" applyNumberFormat="1" applyFont="1" applyFill="1" applyBorder="1" applyAlignment="1">
      <alignment horizontal="right" vertical="center"/>
    </xf>
    <xf numFmtId="4" fontId="6" fillId="0" borderId="22" xfId="0" applyNumberFormat="1" applyFont="1" applyBorder="1" applyAlignment="1">
      <alignment horizontal="right" vertical="center"/>
    </xf>
    <xf numFmtId="4" fontId="6" fillId="0" borderId="22" xfId="0" applyNumberFormat="1" applyFont="1" applyFill="1" applyBorder="1" applyAlignment="1">
      <alignment horizontal="right" vertical="center" wrapText="1"/>
    </xf>
    <xf numFmtId="0" fontId="6" fillId="46" borderId="47" xfId="0" applyFont="1" applyFill="1" applyBorder="1" applyAlignment="1">
      <alignment vertical="top" wrapText="1"/>
    </xf>
    <xf numFmtId="4" fontId="6" fillId="46" borderId="22" xfId="0" applyNumberFormat="1" applyFont="1" applyFill="1" applyBorder="1" applyAlignment="1">
      <alignment horizontal="right" vertical="center"/>
    </xf>
    <xf numFmtId="4" fontId="6" fillId="46" borderId="22" xfId="0" applyNumberFormat="1" applyFont="1" applyFill="1" applyBorder="1" applyAlignment="1">
      <alignment horizontal="right" vertical="center" wrapText="1"/>
    </xf>
    <xf numFmtId="4" fontId="6" fillId="0" borderId="22" xfId="0" applyNumberFormat="1" applyFont="1" applyBorder="1" applyAlignment="1">
      <alignment horizontal="right" vertical="center" wrapText="1"/>
    </xf>
    <xf numFmtId="4" fontId="10" fillId="49" borderId="22" xfId="84" applyNumberFormat="1" applyFont="1" applyFill="1" applyBorder="1" applyAlignment="1">
      <alignment vertical="center" wrapText="1"/>
    </xf>
    <xf numFmtId="4" fontId="10" fillId="0" borderId="22" xfId="0" applyNumberFormat="1" applyFont="1" applyFill="1" applyBorder="1" applyAlignment="1">
      <alignment vertical="center" wrapText="1"/>
    </xf>
    <xf numFmtId="0" fontId="33" fillId="46" borderId="43" xfId="0" applyFont="1" applyFill="1" applyBorder="1" applyAlignment="1">
      <alignment horizontal="center" vertical="center" wrapText="1"/>
    </xf>
    <xf numFmtId="0" fontId="33" fillId="46" borderId="29" xfId="0" applyFont="1" applyFill="1" applyBorder="1" applyAlignment="1">
      <alignment horizontal="center" vertical="center"/>
    </xf>
    <xf numFmtId="0" fontId="33" fillId="0" borderId="29" xfId="0" applyFont="1" applyBorder="1" applyAlignment="1">
      <alignment horizontal="center" vertical="center" wrapText="1"/>
    </xf>
    <xf numFmtId="0" fontId="33" fillId="0" borderId="29" xfId="0" applyFont="1" applyBorder="1" applyAlignment="1">
      <alignment horizontal="center" vertical="center"/>
    </xf>
    <xf numFmtId="0" fontId="33" fillId="46" borderId="43" xfId="88" applyNumberFormat="1" applyFont="1" applyFill="1" applyBorder="1" applyAlignment="1">
      <alignment horizontal="center" vertical="center" wrapText="1"/>
    </xf>
    <xf numFmtId="4" fontId="35" fillId="0" borderId="30" xfId="0" applyNumberFormat="1" applyFont="1" applyBorder="1" applyAlignment="1">
      <alignment horizontal="center" vertical="center"/>
    </xf>
    <xf numFmtId="0" fontId="8" fillId="46" borderId="41" xfId="0" applyFont="1" applyFill="1" applyBorder="1" applyAlignment="1">
      <alignment horizontal="center" vertical="center" wrapText="1"/>
    </xf>
    <xf numFmtId="3" fontId="5" fillId="46" borderId="43" xfId="0" applyNumberFormat="1" applyFont="1" applyFill="1" applyBorder="1" applyAlignment="1">
      <alignment horizontal="center" vertical="center"/>
    </xf>
    <xf numFmtId="0" fontId="8" fillId="46" borderId="18" xfId="0" applyFont="1" applyFill="1" applyBorder="1" applyAlignment="1">
      <alignment horizontal="center" vertical="center" wrapText="1"/>
    </xf>
    <xf numFmtId="3" fontId="8" fillId="46" borderId="18" xfId="0" applyNumberFormat="1" applyFont="1" applyFill="1" applyBorder="1" applyAlignment="1">
      <alignment horizontal="center" vertical="center" wrapText="1"/>
    </xf>
    <xf numFmtId="4" fontId="8" fillId="46" borderId="48" xfId="0" applyNumberFormat="1" applyFont="1" applyFill="1" applyBorder="1" applyAlignment="1">
      <alignment vertical="center" wrapText="1"/>
    </xf>
    <xf numFmtId="0" fontId="32" fillId="0" borderId="41" xfId="0" applyFont="1" applyBorder="1" applyAlignment="1">
      <alignment vertical="center" wrapText="1"/>
    </xf>
    <xf numFmtId="0" fontId="33" fillId="0" borderId="18" xfId="0" applyFont="1" applyBorder="1" applyAlignment="1">
      <alignment/>
    </xf>
    <xf numFmtId="0" fontId="33" fillId="0" borderId="49" xfId="0" applyFont="1" applyBorder="1" applyAlignment="1">
      <alignment/>
    </xf>
    <xf numFmtId="0" fontId="33" fillId="0" borderId="24" xfId="0" applyFont="1" applyBorder="1" applyAlignment="1">
      <alignment vertical="center" wrapText="1"/>
    </xf>
    <xf numFmtId="4" fontId="8" fillId="0" borderId="24" xfId="84" applyNumberFormat="1" applyFont="1" applyBorder="1" applyAlignment="1">
      <alignment vertical="center"/>
    </xf>
    <xf numFmtId="0" fontId="32" fillId="0" borderId="38" xfId="0" applyFont="1" applyBorder="1" applyAlignment="1">
      <alignment horizontal="center" vertical="center" wrapText="1"/>
    </xf>
    <xf numFmtId="0" fontId="33" fillId="0" borderId="24" xfId="0" applyFont="1" applyBorder="1" applyAlignment="1">
      <alignment vertical="center"/>
    </xf>
    <xf numFmtId="0" fontId="33" fillId="0" borderId="50" xfId="0" applyFont="1" applyBorder="1" applyAlignment="1">
      <alignment horizontal="center" vertical="center"/>
    </xf>
    <xf numFmtId="0" fontId="33" fillId="46" borderId="29" xfId="0" applyFont="1" applyFill="1" applyBorder="1" applyAlignment="1">
      <alignment vertical="top" wrapText="1"/>
    </xf>
    <xf numFmtId="0" fontId="33" fillId="46" borderId="30" xfId="0" applyFont="1" applyFill="1" applyBorder="1" applyAlignment="1">
      <alignment vertical="top" wrapText="1"/>
    </xf>
    <xf numFmtId="0" fontId="35" fillId="46" borderId="51" xfId="0" applyFont="1" applyFill="1" applyBorder="1" applyAlignment="1">
      <alignment vertical="top" wrapText="1"/>
    </xf>
    <xf numFmtId="0" fontId="35" fillId="46" borderId="44" xfId="0" applyFont="1" applyFill="1" applyBorder="1" applyAlignment="1">
      <alignment vertical="top" wrapText="1"/>
    </xf>
    <xf numFmtId="0" fontId="32" fillId="46" borderId="29" xfId="0" applyFont="1" applyFill="1" applyBorder="1" applyAlignment="1">
      <alignment vertical="top" wrapText="1"/>
    </xf>
    <xf numFmtId="0" fontId="32" fillId="46" borderId="30" xfId="0" applyFont="1" applyFill="1" applyBorder="1" applyAlignment="1">
      <alignment vertical="top" wrapText="1"/>
    </xf>
    <xf numFmtId="0" fontId="8" fillId="0" borderId="51" xfId="0" applyFont="1" applyBorder="1" applyAlignment="1">
      <alignment vertical="center" wrapText="1"/>
    </xf>
    <xf numFmtId="0" fontId="8" fillId="0" borderId="44" xfId="0" applyFont="1" applyBorder="1" applyAlignment="1">
      <alignment vertical="center" wrapText="1"/>
    </xf>
    <xf numFmtId="0" fontId="33" fillId="0" borderId="29" xfId="0" applyFont="1" applyBorder="1" applyAlignment="1">
      <alignment vertical="center" wrapText="1"/>
    </xf>
    <xf numFmtId="0" fontId="33" fillId="0" borderId="30" xfId="0" applyFont="1" applyBorder="1" applyAlignment="1">
      <alignment vertical="center" wrapText="1"/>
    </xf>
    <xf numFmtId="0" fontId="32" fillId="0" borderId="29" xfId="0" applyFont="1" applyBorder="1" applyAlignment="1">
      <alignment vertical="center" wrapText="1"/>
    </xf>
    <xf numFmtId="0" fontId="33" fillId="0" borderId="29" xfId="0" applyFont="1" applyBorder="1" applyAlignment="1">
      <alignment vertical="center"/>
    </xf>
    <xf numFmtId="0" fontId="33" fillId="0" borderId="30" xfId="0" applyFont="1" applyBorder="1" applyAlignment="1">
      <alignment vertical="center"/>
    </xf>
    <xf numFmtId="0" fontId="33" fillId="0" borderId="43" xfId="0" applyFont="1" applyBorder="1" applyAlignment="1">
      <alignment vertical="center" wrapText="1"/>
    </xf>
    <xf numFmtId="0" fontId="33" fillId="46" borderId="30" xfId="0" applyFont="1" applyFill="1" applyBorder="1" applyAlignment="1">
      <alignment vertical="center"/>
    </xf>
    <xf numFmtId="0" fontId="8" fillId="46" borderId="47" xfId="0" applyFont="1" applyFill="1" applyBorder="1" applyAlignment="1">
      <alignment vertical="center" wrapText="1"/>
    </xf>
    <xf numFmtId="0" fontId="8" fillId="46" borderId="44" xfId="0" applyFont="1" applyFill="1" applyBorder="1" applyAlignment="1">
      <alignment vertical="center" wrapText="1"/>
    </xf>
    <xf numFmtId="0" fontId="8" fillId="46" borderId="52" xfId="0" applyFont="1" applyFill="1" applyBorder="1" applyAlignment="1">
      <alignment vertical="center" wrapText="1"/>
    </xf>
    <xf numFmtId="0" fontId="33" fillId="46" borderId="43" xfId="0" applyFont="1" applyFill="1" applyBorder="1" applyAlignment="1">
      <alignment vertical="center" wrapText="1"/>
    </xf>
    <xf numFmtId="0" fontId="33" fillId="46" borderId="30" xfId="0" applyFont="1" applyFill="1" applyBorder="1" applyAlignment="1">
      <alignment vertical="center" wrapText="1"/>
    </xf>
    <xf numFmtId="0" fontId="33" fillId="46" borderId="43" xfId="88" applyNumberFormat="1" applyFont="1" applyFill="1" applyBorder="1" applyAlignment="1">
      <alignment vertical="center" wrapText="1"/>
    </xf>
    <xf numFmtId="0" fontId="33" fillId="46" borderId="30" xfId="88" applyNumberFormat="1" applyFont="1" applyFill="1" applyBorder="1" applyAlignment="1">
      <alignment vertical="center" wrapText="1"/>
    </xf>
    <xf numFmtId="0" fontId="33" fillId="46" borderId="27" xfId="88" applyNumberFormat="1" applyFont="1" applyFill="1" applyBorder="1" applyAlignment="1">
      <alignment vertical="center" wrapText="1"/>
    </xf>
    <xf numFmtId="3" fontId="33" fillId="0" borderId="43" xfId="0" applyNumberFormat="1" applyFont="1" applyBorder="1" applyAlignment="1">
      <alignment vertical="center" wrapText="1"/>
    </xf>
    <xf numFmtId="3" fontId="33" fillId="0" borderId="27" xfId="0" applyNumberFormat="1" applyFont="1" applyBorder="1" applyAlignment="1">
      <alignment vertical="center" wrapText="1"/>
    </xf>
    <xf numFmtId="3" fontId="33" fillId="46" borderId="43" xfId="0" applyNumberFormat="1" applyFont="1" applyFill="1" applyBorder="1" applyAlignment="1">
      <alignment vertical="center" wrapText="1"/>
    </xf>
    <xf numFmtId="3" fontId="33" fillId="46" borderId="27" xfId="0" applyNumberFormat="1" applyFont="1" applyFill="1" applyBorder="1" applyAlignment="1">
      <alignment vertical="center" wrapText="1"/>
    </xf>
    <xf numFmtId="3" fontId="33" fillId="0" borderId="43" xfId="0" applyNumberFormat="1" applyFont="1" applyFill="1" applyBorder="1" applyAlignment="1">
      <alignment vertical="center" wrapText="1"/>
    </xf>
    <xf numFmtId="3" fontId="33" fillId="0" borderId="27" xfId="0" applyNumberFormat="1" applyFont="1" applyFill="1" applyBorder="1" applyAlignment="1">
      <alignment vertical="center" wrapText="1"/>
    </xf>
    <xf numFmtId="0" fontId="8" fillId="0" borderId="45" xfId="0" applyFont="1" applyBorder="1" applyAlignment="1">
      <alignment vertical="center" wrapText="1"/>
    </xf>
    <xf numFmtId="0" fontId="33" fillId="0" borderId="18" xfId="0" applyFont="1" applyBorder="1" applyAlignment="1">
      <alignment vertical="center" wrapText="1"/>
    </xf>
    <xf numFmtId="0" fontId="33" fillId="0" borderId="18" xfId="0" applyFont="1" applyBorder="1" applyAlignment="1">
      <alignment vertical="center"/>
    </xf>
    <xf numFmtId="4" fontId="35" fillId="0" borderId="29" xfId="0" applyNumberFormat="1" applyFont="1" applyBorder="1" applyAlignment="1">
      <alignment horizontal="center" vertical="center"/>
    </xf>
    <xf numFmtId="0" fontId="33" fillId="46" borderId="18" xfId="0" applyFont="1" applyFill="1" applyBorder="1" applyAlignment="1">
      <alignment horizontal="center" vertical="center" wrapText="1"/>
    </xf>
    <xf numFmtId="0" fontId="33" fillId="46" borderId="33" xfId="0" applyFont="1" applyFill="1" applyBorder="1" applyAlignment="1">
      <alignment vertical="center" wrapText="1"/>
    </xf>
    <xf numFmtId="0" fontId="35" fillId="46" borderId="45" xfId="0" applyFont="1" applyFill="1" applyBorder="1" applyAlignment="1">
      <alignment vertical="top" wrapText="1"/>
    </xf>
    <xf numFmtId="0" fontId="33" fillId="46" borderId="18" xfId="0" applyFont="1" applyFill="1" applyBorder="1" applyAlignment="1">
      <alignment vertical="top" wrapText="1"/>
    </xf>
    <xf numFmtId="0" fontId="32" fillId="46" borderId="18" xfId="0" applyFont="1" applyFill="1" applyBorder="1" applyAlignment="1">
      <alignment vertical="top" wrapText="1"/>
    </xf>
    <xf numFmtId="0" fontId="33" fillId="0" borderId="24" xfId="0" applyFont="1" applyFill="1" applyBorder="1" applyAlignment="1">
      <alignment horizontal="left" vertical="center" wrapText="1"/>
    </xf>
    <xf numFmtId="4" fontId="35" fillId="0" borderId="24" xfId="0" applyNumberFormat="1" applyFont="1" applyFill="1" applyBorder="1" applyAlignment="1">
      <alignment vertical="center" wrapText="1"/>
    </xf>
    <xf numFmtId="0" fontId="32" fillId="0" borderId="24" xfId="0" applyFont="1" applyBorder="1" applyAlignment="1">
      <alignment horizontal="center" vertical="center" wrapText="1"/>
    </xf>
    <xf numFmtId="0" fontId="35" fillId="46" borderId="47" xfId="0" applyFont="1" applyFill="1" applyBorder="1" applyAlignment="1">
      <alignment vertical="top" wrapText="1"/>
    </xf>
    <xf numFmtId="0" fontId="33" fillId="46" borderId="43" xfId="0" applyFont="1" applyFill="1" applyBorder="1" applyAlignment="1">
      <alignment vertical="top" wrapText="1"/>
    </xf>
    <xf numFmtId="0" fontId="32" fillId="46" borderId="43" xfId="0" applyFont="1" applyFill="1" applyBorder="1" applyAlignment="1">
      <alignment vertical="top" wrapText="1"/>
    </xf>
    <xf numFmtId="0" fontId="33" fillId="0" borderId="33" xfId="0" applyFont="1" applyFill="1" applyBorder="1" applyAlignment="1">
      <alignment vertical="center" wrapText="1"/>
    </xf>
    <xf numFmtId="4" fontId="35" fillId="0" borderId="33" xfId="0" applyNumberFormat="1" applyFont="1" applyFill="1" applyBorder="1" applyAlignment="1">
      <alignment vertical="center" wrapText="1"/>
    </xf>
    <xf numFmtId="0" fontId="33" fillId="0" borderId="33" xfId="0" applyFont="1" applyBorder="1" applyAlignment="1">
      <alignment vertical="center"/>
    </xf>
    <xf numFmtId="0" fontId="33" fillId="0" borderId="34" xfId="0" applyFont="1" applyBorder="1" applyAlignment="1">
      <alignment horizontal="center" vertical="center"/>
    </xf>
    <xf numFmtId="4" fontId="8" fillId="0" borderId="24" xfId="0" applyNumberFormat="1" applyFont="1" applyFill="1" applyBorder="1" applyAlignment="1">
      <alignment horizontal="center" vertical="center" wrapText="1"/>
    </xf>
    <xf numFmtId="0" fontId="33" fillId="0" borderId="33" xfId="0" applyFont="1" applyFill="1" applyBorder="1" applyAlignment="1">
      <alignment horizontal="left" vertical="center" wrapText="1"/>
    </xf>
    <xf numFmtId="4" fontId="35" fillId="0" borderId="33" xfId="0" applyNumberFormat="1" applyFont="1" applyFill="1" applyBorder="1" applyAlignment="1">
      <alignment horizontal="right" vertical="center" wrapText="1"/>
    </xf>
    <xf numFmtId="0" fontId="32" fillId="0" borderId="18" xfId="0" applyFont="1" applyBorder="1" applyAlignment="1">
      <alignment vertical="center" wrapText="1"/>
    </xf>
    <xf numFmtId="0" fontId="8" fillId="0" borderId="53" xfId="0" applyFont="1" applyBorder="1" applyAlignment="1">
      <alignment vertical="center" wrapText="1"/>
    </xf>
    <xf numFmtId="0" fontId="32" fillId="0" borderId="33" xfId="0" applyFont="1" applyBorder="1" applyAlignment="1">
      <alignment vertical="center" wrapText="1"/>
    </xf>
    <xf numFmtId="4" fontId="8" fillId="46" borderId="33" xfId="0" applyNumberFormat="1" applyFont="1" applyFill="1" applyBorder="1" applyAlignment="1">
      <alignment horizontal="right" vertical="center"/>
    </xf>
    <xf numFmtId="0" fontId="33" fillId="46" borderId="18" xfId="0" applyFont="1" applyFill="1" applyBorder="1" applyAlignment="1">
      <alignment vertical="center"/>
    </xf>
    <xf numFmtId="0" fontId="33" fillId="46" borderId="33" xfId="0" applyFont="1" applyFill="1" applyBorder="1" applyAlignment="1">
      <alignment vertical="center"/>
    </xf>
    <xf numFmtId="4" fontId="35" fillId="0" borderId="33" xfId="0" applyNumberFormat="1" applyFont="1" applyBorder="1" applyAlignment="1">
      <alignment horizontal="center" vertical="center"/>
    </xf>
    <xf numFmtId="0" fontId="8" fillId="46" borderId="45" xfId="0" applyFont="1" applyFill="1" applyBorder="1" applyAlignment="1">
      <alignment vertical="center" wrapText="1"/>
    </xf>
    <xf numFmtId="0" fontId="33" fillId="46" borderId="18" xfId="0" applyFont="1" applyFill="1" applyBorder="1" applyAlignment="1">
      <alignment vertical="center" wrapText="1"/>
    </xf>
    <xf numFmtId="0" fontId="33" fillId="46" borderId="18" xfId="88" applyNumberFormat="1" applyFont="1" applyFill="1" applyBorder="1" applyAlignment="1">
      <alignment vertical="center" wrapText="1"/>
    </xf>
    <xf numFmtId="0" fontId="33" fillId="50" borderId="18" xfId="0" applyFont="1" applyFill="1" applyBorder="1" applyAlignment="1">
      <alignment horizontal="left" vertical="center" wrapText="1" readingOrder="1"/>
    </xf>
    <xf numFmtId="183" fontId="8" fillId="50" borderId="18" xfId="0" applyNumberFormat="1" applyFont="1" applyFill="1" applyBorder="1" applyAlignment="1">
      <alignment horizontal="center" vertical="center"/>
    </xf>
    <xf numFmtId="0" fontId="33" fillId="46" borderId="25" xfId="0" applyFont="1" applyFill="1" applyBorder="1" applyAlignment="1">
      <alignment horizontal="left" vertical="center" wrapText="1" readingOrder="1"/>
    </xf>
    <xf numFmtId="183" fontId="8" fillId="46" borderId="25" xfId="0" applyNumberFormat="1" applyFont="1" applyFill="1" applyBorder="1" applyAlignment="1">
      <alignment horizontal="center" vertical="center" wrapText="1" readingOrder="1"/>
    </xf>
    <xf numFmtId="0" fontId="33" fillId="46" borderId="25" xfId="0" applyFont="1" applyFill="1" applyBorder="1" applyAlignment="1">
      <alignment horizontal="center" vertical="center" wrapText="1"/>
    </xf>
    <xf numFmtId="0" fontId="8" fillId="46" borderId="54" xfId="0" applyNumberFormat="1" applyFont="1" applyFill="1" applyBorder="1" applyAlignment="1">
      <alignment horizontal="left" vertical="center" wrapText="1"/>
    </xf>
    <xf numFmtId="0" fontId="33" fillId="46" borderId="24" xfId="0" applyNumberFormat="1" applyFont="1" applyFill="1" applyBorder="1" applyAlignment="1">
      <alignment horizontal="left" vertical="center" wrapText="1"/>
    </xf>
    <xf numFmtId="0" fontId="33" fillId="46" borderId="24" xfId="0" applyNumberFormat="1" applyFont="1" applyFill="1" applyBorder="1" applyAlignment="1">
      <alignment horizontal="center" vertical="center" wrapText="1"/>
    </xf>
    <xf numFmtId="0" fontId="33" fillId="46" borderId="24" xfId="0" applyFont="1" applyFill="1" applyBorder="1" applyAlignment="1">
      <alignment horizontal="center" vertical="center"/>
    </xf>
    <xf numFmtId="0" fontId="33" fillId="46" borderId="24" xfId="88" applyNumberFormat="1" applyFont="1" applyFill="1" applyBorder="1" applyAlignment="1">
      <alignment horizontal="center" vertical="center"/>
    </xf>
    <xf numFmtId="0" fontId="8" fillId="46" borderId="24" xfId="0" applyFont="1" applyFill="1" applyBorder="1" applyAlignment="1">
      <alignment horizontal="left" vertical="center" wrapText="1" readingOrder="1"/>
    </xf>
    <xf numFmtId="179" fontId="8" fillId="49" borderId="24" xfId="0" applyNumberFormat="1" applyFont="1" applyFill="1" applyBorder="1" applyAlignment="1">
      <alignment horizontal="center" vertical="center"/>
    </xf>
    <xf numFmtId="0" fontId="8" fillId="46" borderId="53" xfId="0" applyNumberFormat="1" applyFont="1" applyFill="1" applyBorder="1" applyAlignment="1">
      <alignment horizontal="left" vertical="center" wrapText="1"/>
    </xf>
    <xf numFmtId="0" fontId="33" fillId="46" borderId="33" xfId="0" applyNumberFormat="1" applyFont="1" applyFill="1" applyBorder="1" applyAlignment="1">
      <alignment horizontal="left" vertical="center" wrapText="1"/>
    </xf>
    <xf numFmtId="0" fontId="33" fillId="46" borderId="33" xfId="0" applyNumberFormat="1" applyFont="1" applyFill="1" applyBorder="1" applyAlignment="1">
      <alignment horizontal="center" vertical="center" wrapText="1"/>
    </xf>
    <xf numFmtId="0" fontId="33" fillId="46" borderId="33" xfId="0" applyFont="1" applyFill="1" applyBorder="1" applyAlignment="1">
      <alignment horizontal="center" vertical="center"/>
    </xf>
    <xf numFmtId="0" fontId="33" fillId="46" borderId="33" xfId="88" applyNumberFormat="1" applyFont="1" applyFill="1" applyBorder="1" applyAlignment="1">
      <alignment horizontal="center" vertical="center"/>
    </xf>
    <xf numFmtId="0" fontId="33" fillId="46" borderId="33" xfId="0" applyFont="1" applyFill="1" applyBorder="1" applyAlignment="1">
      <alignment horizontal="left" vertical="center" wrapText="1" readingOrder="1"/>
    </xf>
    <xf numFmtId="183" fontId="8" fillId="46" borderId="33" xfId="0" applyNumberFormat="1" applyFont="1" applyFill="1" applyBorder="1" applyAlignment="1">
      <alignment horizontal="center" vertical="center"/>
    </xf>
    <xf numFmtId="0" fontId="8" fillId="46" borderId="36" xfId="0" applyFont="1" applyFill="1" applyBorder="1" applyAlignment="1">
      <alignment vertical="center" wrapText="1"/>
    </xf>
    <xf numFmtId="0" fontId="33" fillId="0" borderId="25" xfId="0" applyFont="1" applyBorder="1" applyAlignment="1">
      <alignment vertical="center" wrapText="1"/>
    </xf>
    <xf numFmtId="3" fontId="33" fillId="0" borderId="25" xfId="0" applyNumberFormat="1" applyFont="1" applyBorder="1" applyAlignment="1">
      <alignment vertical="center" wrapText="1"/>
    </xf>
    <xf numFmtId="3" fontId="33" fillId="46" borderId="25" xfId="0" applyNumberFormat="1" applyFont="1" applyFill="1" applyBorder="1" applyAlignment="1">
      <alignment vertical="center" wrapText="1"/>
    </xf>
    <xf numFmtId="0" fontId="33" fillId="46" borderId="25" xfId="0" applyFont="1" applyFill="1" applyBorder="1" applyAlignment="1">
      <alignment vertical="center" wrapText="1"/>
    </xf>
    <xf numFmtId="3" fontId="33" fillId="0" borderId="25" xfId="0" applyNumberFormat="1" applyFont="1" applyFill="1" applyBorder="1" applyAlignment="1">
      <alignment vertical="center" wrapText="1"/>
    </xf>
    <xf numFmtId="0" fontId="33" fillId="0" borderId="18" xfId="0" applyFont="1" applyBorder="1" applyAlignment="1">
      <alignment horizontal="left" vertical="center" wrapText="1"/>
    </xf>
    <xf numFmtId="4" fontId="8" fillId="0" borderId="18" xfId="84" applyNumberFormat="1" applyFont="1" applyBorder="1" applyAlignment="1">
      <alignment vertical="center"/>
    </xf>
    <xf numFmtId="0" fontId="32" fillId="0" borderId="18" xfId="0" applyFont="1" applyBorder="1" applyAlignment="1">
      <alignment horizontal="center" vertical="center" wrapText="1"/>
    </xf>
    <xf numFmtId="0" fontId="33" fillId="0" borderId="33" xfId="0" applyFont="1" applyBorder="1" applyAlignment="1">
      <alignment horizontal="left" vertical="center" wrapText="1"/>
    </xf>
    <xf numFmtId="4" fontId="8" fillId="0" borderId="33" xfId="84" applyNumberFormat="1" applyFont="1" applyBorder="1" applyAlignment="1">
      <alignment vertical="center"/>
    </xf>
    <xf numFmtId="0" fontId="32" fillId="0" borderId="55" xfId="0" applyFont="1" applyBorder="1" applyAlignment="1">
      <alignment horizontal="center" vertical="center" wrapText="1"/>
    </xf>
    <xf numFmtId="0" fontId="33" fillId="46" borderId="18" xfId="0" applyFont="1" applyFill="1" applyBorder="1" applyAlignment="1">
      <alignment horizontal="left" vertical="center" wrapText="1"/>
    </xf>
    <xf numFmtId="4" fontId="35" fillId="46" borderId="18" xfId="84" applyNumberFormat="1" applyFont="1" applyFill="1" applyBorder="1" applyAlignment="1">
      <alignment vertical="center"/>
    </xf>
    <xf numFmtId="0" fontId="32" fillId="0" borderId="20" xfId="0" applyFont="1" applyBorder="1" applyAlignment="1">
      <alignment vertical="center" wrapText="1"/>
    </xf>
    <xf numFmtId="0" fontId="32" fillId="0" borderId="43" xfId="0" applyFont="1" applyBorder="1" applyAlignment="1">
      <alignment horizontal="center" vertical="center" wrapText="1"/>
    </xf>
    <xf numFmtId="0" fontId="6" fillId="0" borderId="51" xfId="0" applyFont="1" applyFill="1" applyBorder="1" applyAlignment="1">
      <alignment vertical="center" wrapText="1"/>
    </xf>
    <xf numFmtId="0" fontId="6" fillId="0" borderId="44" xfId="0" applyFont="1" applyFill="1" applyBorder="1" applyAlignment="1">
      <alignment vertical="center" wrapText="1"/>
    </xf>
    <xf numFmtId="0" fontId="6" fillId="0" borderId="45" xfId="0" applyFont="1" applyFill="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18" xfId="0" applyFont="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8" xfId="0" applyFont="1" applyFill="1" applyBorder="1" applyAlignment="1">
      <alignment vertical="center" wrapText="1"/>
    </xf>
    <xf numFmtId="0" fontId="10" fillId="0" borderId="47" xfId="0" applyFont="1" applyFill="1" applyBorder="1" applyAlignment="1">
      <alignment vertical="top" wrapText="1"/>
    </xf>
    <xf numFmtId="0" fontId="10" fillId="0" borderId="44" xfId="0" applyFont="1" applyFill="1" applyBorder="1" applyAlignment="1">
      <alignment vertical="top" wrapText="1"/>
    </xf>
    <xf numFmtId="0" fontId="10" fillId="0" borderId="45" xfId="0" applyFont="1" applyFill="1" applyBorder="1" applyAlignment="1">
      <alignment vertical="top" wrapText="1"/>
    </xf>
    <xf numFmtId="0" fontId="9" fillId="49" borderId="43" xfId="0" applyFont="1" applyFill="1" applyBorder="1" applyAlignment="1">
      <alignment vertical="top" wrapText="1"/>
    </xf>
    <xf numFmtId="0" fontId="9" fillId="49" borderId="30" xfId="0" applyFont="1" applyFill="1" applyBorder="1" applyAlignment="1">
      <alignment vertical="top" wrapText="1"/>
    </xf>
    <xf numFmtId="0" fontId="9" fillId="49" borderId="18" xfId="0" applyFont="1" applyFill="1" applyBorder="1" applyAlignment="1">
      <alignment vertical="top" wrapText="1"/>
    </xf>
    <xf numFmtId="0" fontId="6" fillId="0" borderId="47" xfId="0" applyFont="1" applyFill="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vertical="center"/>
    </xf>
    <xf numFmtId="0" fontId="5" fillId="0" borderId="43" xfId="0" applyFont="1" applyFill="1" applyBorder="1" applyAlignment="1">
      <alignment vertical="center" wrapText="1"/>
    </xf>
    <xf numFmtId="0" fontId="5" fillId="46" borderId="33" xfId="0" applyFont="1" applyFill="1" applyBorder="1" applyAlignment="1">
      <alignment horizontal="left" vertical="center" wrapText="1"/>
    </xf>
    <xf numFmtId="4" fontId="6" fillId="0" borderId="33" xfId="0" applyNumberFormat="1" applyFont="1" applyFill="1" applyBorder="1" applyAlignment="1">
      <alignment horizontal="right" vertical="center" wrapText="1"/>
    </xf>
    <xf numFmtId="0" fontId="5" fillId="0" borderId="18" xfId="0" applyFont="1" applyBorder="1" applyAlignment="1">
      <alignment vertical="center"/>
    </xf>
    <xf numFmtId="0" fontId="5" fillId="46" borderId="24" xfId="0" applyFont="1" applyFill="1" applyBorder="1" applyAlignment="1">
      <alignment vertical="center" wrapText="1"/>
    </xf>
    <xf numFmtId="4" fontId="6" fillId="0" borderId="24" xfId="0" applyNumberFormat="1" applyFont="1" applyBorder="1" applyAlignment="1">
      <alignment horizontal="right" vertical="center"/>
    </xf>
    <xf numFmtId="0" fontId="9" fillId="0" borderId="33" xfId="0" applyFont="1" applyFill="1" applyBorder="1" applyAlignment="1">
      <alignment vertical="center" wrapText="1"/>
    </xf>
    <xf numFmtId="4" fontId="10" fillId="0" borderId="43" xfId="0" applyNumberFormat="1" applyFont="1" applyFill="1" applyBorder="1" applyAlignment="1">
      <alignment vertical="center" wrapText="1"/>
    </xf>
    <xf numFmtId="0" fontId="5" fillId="46" borderId="24" xfId="0" applyFont="1" applyFill="1" applyBorder="1" applyAlignment="1">
      <alignment horizontal="left" vertical="center" wrapText="1"/>
    </xf>
    <xf numFmtId="4" fontId="6" fillId="0" borderId="24" xfId="0" applyNumberFormat="1" applyFont="1" applyFill="1" applyBorder="1" applyAlignment="1">
      <alignment horizontal="right" vertical="center" wrapText="1"/>
    </xf>
    <xf numFmtId="0" fontId="5" fillId="46" borderId="18" xfId="0" applyFont="1" applyFill="1" applyBorder="1" applyAlignment="1">
      <alignment vertical="top" wrapText="1"/>
    </xf>
    <xf numFmtId="0" fontId="5" fillId="0" borderId="24" xfId="0" applyFont="1" applyBorder="1" applyAlignment="1">
      <alignment vertical="center" wrapText="1"/>
    </xf>
    <xf numFmtId="4" fontId="6" fillId="46" borderId="24" xfId="0" applyNumberFormat="1" applyFont="1" applyFill="1" applyBorder="1" applyAlignment="1">
      <alignment horizontal="right" vertical="center" wrapText="1"/>
    </xf>
    <xf numFmtId="0" fontId="5" fillId="46" borderId="47" xfId="0" applyFont="1" applyFill="1" applyBorder="1" applyAlignment="1">
      <alignment vertical="top" wrapText="1"/>
    </xf>
    <xf numFmtId="0" fontId="5" fillId="0" borderId="33" xfId="0" applyFont="1" applyBorder="1" applyAlignment="1">
      <alignment vertical="center" wrapText="1"/>
    </xf>
    <xf numFmtId="4" fontId="6" fillId="46" borderId="33" xfId="0" applyNumberFormat="1" applyFont="1" applyFill="1" applyBorder="1" applyAlignment="1">
      <alignment horizontal="right" vertical="center" wrapText="1"/>
    </xf>
    <xf numFmtId="0" fontId="9" fillId="0" borderId="24" xfId="0" applyFont="1" applyBorder="1" applyAlignment="1">
      <alignment vertical="center" wrapText="1"/>
    </xf>
    <xf numFmtId="4" fontId="6" fillId="0" borderId="33" xfId="0" applyNumberFormat="1" applyFont="1" applyBorder="1" applyAlignment="1">
      <alignment horizontal="right" vertical="center" wrapText="1"/>
    </xf>
    <xf numFmtId="0" fontId="9" fillId="49" borderId="24" xfId="0" applyFont="1" applyFill="1" applyBorder="1" applyAlignment="1">
      <alignment vertical="center" wrapText="1"/>
    </xf>
    <xf numFmtId="4" fontId="10" fillId="49" borderId="24" xfId="84" applyNumberFormat="1" applyFont="1" applyFill="1" applyBorder="1" applyAlignment="1">
      <alignment vertical="center" wrapText="1"/>
    </xf>
    <xf numFmtId="0" fontId="5" fillId="46" borderId="23" xfId="0" applyFont="1" applyFill="1" applyBorder="1" applyAlignment="1">
      <alignment horizontal="center" vertical="top" wrapText="1"/>
    </xf>
    <xf numFmtId="0" fontId="5" fillId="46" borderId="33" xfId="0" applyFont="1" applyFill="1" applyBorder="1" applyAlignment="1">
      <alignment horizontal="center" vertical="top" wrapText="1"/>
    </xf>
    <xf numFmtId="0" fontId="5" fillId="46" borderId="33" xfId="0" applyFont="1" applyFill="1" applyBorder="1" applyAlignment="1">
      <alignment horizontal="center" vertical="top"/>
    </xf>
    <xf numFmtId="0" fontId="5" fillId="46" borderId="56" xfId="0" applyFont="1" applyFill="1" applyBorder="1" applyAlignment="1">
      <alignment horizontal="center" vertical="top"/>
    </xf>
    <xf numFmtId="0" fontId="9" fillId="49" borderId="33" xfId="0" applyFont="1" applyFill="1" applyBorder="1" applyAlignment="1">
      <alignment horizontal="left" vertical="center" wrapText="1"/>
    </xf>
    <xf numFmtId="4" fontId="10" fillId="49" borderId="33" xfId="84" applyNumberFormat="1" applyFont="1" applyFill="1" applyBorder="1" applyAlignment="1">
      <alignment vertical="center" wrapText="1"/>
    </xf>
    <xf numFmtId="0" fontId="9" fillId="0" borderId="24" xfId="0" applyFont="1" applyFill="1" applyBorder="1" applyAlignment="1">
      <alignment vertical="center" wrapText="1"/>
    </xf>
    <xf numFmtId="4" fontId="10" fillId="0" borderId="33" xfId="0" applyNumberFormat="1" applyFont="1" applyFill="1" applyBorder="1" applyAlignment="1">
      <alignment horizontal="right" vertical="center" wrapText="1"/>
    </xf>
    <xf numFmtId="4" fontId="10" fillId="0" borderId="24" xfId="0" applyNumberFormat="1" applyFont="1" applyFill="1" applyBorder="1" applyAlignment="1">
      <alignment vertical="center" wrapText="1"/>
    </xf>
    <xf numFmtId="0" fontId="5" fillId="46" borderId="33" xfId="0" applyFont="1" applyFill="1" applyBorder="1" applyAlignment="1">
      <alignment vertical="center" wrapText="1"/>
    </xf>
    <xf numFmtId="4" fontId="6" fillId="0" borderId="33" xfId="0" applyNumberFormat="1" applyFont="1" applyBorder="1" applyAlignment="1">
      <alignment horizontal="right" vertical="center"/>
    </xf>
    <xf numFmtId="3" fontId="6" fillId="0" borderId="18" xfId="0" applyNumberFormat="1" applyFont="1" applyBorder="1" applyAlignment="1">
      <alignment horizontal="center" vertical="center"/>
    </xf>
    <xf numFmtId="0" fontId="6" fillId="0" borderId="53" xfId="0" applyFont="1" applyFill="1" applyBorder="1" applyAlignment="1">
      <alignment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center" vertical="center" wrapText="1"/>
    </xf>
    <xf numFmtId="0" fontId="6" fillId="0" borderId="33" xfId="0" applyFont="1" applyFill="1" applyBorder="1" applyAlignment="1">
      <alignment horizontal="center" vertical="center"/>
    </xf>
    <xf numFmtId="4" fontId="6" fillId="0" borderId="33" xfId="0" applyNumberFormat="1" applyFont="1" applyFill="1" applyBorder="1" applyAlignment="1">
      <alignment horizontal="right" vertical="center"/>
    </xf>
    <xf numFmtId="0" fontId="5" fillId="0" borderId="22"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2" xfId="0" applyFont="1" applyFill="1" applyBorder="1" applyAlignment="1">
      <alignment horizontal="left" vertical="center" wrapText="1"/>
    </xf>
    <xf numFmtId="0" fontId="6" fillId="0" borderId="24" xfId="0" applyFont="1" applyFill="1" applyBorder="1" applyAlignment="1">
      <alignment horizontal="center" vertical="center"/>
    </xf>
    <xf numFmtId="0" fontId="8" fillId="46" borderId="0" xfId="0" applyFont="1" applyFill="1" applyBorder="1" applyAlignment="1">
      <alignment horizontal="center" vertical="center" wrapText="1"/>
    </xf>
    <xf numFmtId="3" fontId="8" fillId="46" borderId="0" xfId="0" applyNumberFormat="1" applyFont="1" applyFill="1" applyBorder="1" applyAlignment="1">
      <alignment horizontal="center" vertical="center" wrapText="1"/>
    </xf>
    <xf numFmtId="0" fontId="8" fillId="46" borderId="0" xfId="0" applyFont="1" applyFill="1" applyBorder="1" applyAlignment="1">
      <alignment vertical="center" wrapText="1"/>
    </xf>
    <xf numFmtId="4" fontId="8" fillId="46" borderId="0" xfId="0" applyNumberFormat="1" applyFont="1" applyFill="1" applyBorder="1" applyAlignment="1">
      <alignment vertical="center" wrapText="1"/>
    </xf>
    <xf numFmtId="0" fontId="32" fillId="0" borderId="0" xfId="0" applyFont="1" applyBorder="1" applyAlignment="1">
      <alignment vertical="center" wrapText="1"/>
    </xf>
    <xf numFmtId="0" fontId="33" fillId="0" borderId="0" xfId="0" applyFont="1" applyBorder="1" applyAlignment="1">
      <alignment/>
    </xf>
    <xf numFmtId="185" fontId="58" fillId="0" borderId="0" xfId="0" applyNumberFormat="1" applyFont="1" applyFill="1" applyAlignment="1">
      <alignment vertical="center"/>
    </xf>
    <xf numFmtId="3" fontId="58" fillId="50" borderId="23" xfId="0" applyNumberFormat="1" applyFont="1" applyFill="1" applyBorder="1" applyAlignment="1">
      <alignment vertical="center"/>
    </xf>
    <xf numFmtId="185" fontId="58" fillId="50" borderId="21" xfId="0" applyNumberFormat="1" applyFont="1" applyFill="1" applyBorder="1" applyAlignment="1">
      <alignment vertical="center"/>
    </xf>
    <xf numFmtId="3" fontId="58" fillId="0" borderId="0" xfId="0" applyNumberFormat="1" applyFont="1" applyFill="1" applyAlignment="1">
      <alignment vertical="center"/>
    </xf>
    <xf numFmtId="0" fontId="58" fillId="0" borderId="0" xfId="0" applyFont="1" applyFill="1" applyAlignment="1">
      <alignment vertical="center"/>
    </xf>
    <xf numFmtId="4" fontId="10" fillId="0" borderId="22" xfId="0" applyNumberFormat="1" applyFont="1" applyFill="1" applyBorder="1" applyAlignment="1">
      <alignment horizontal="center" vertical="center" wrapText="1"/>
    </xf>
    <xf numFmtId="4" fontId="10" fillId="0" borderId="24"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4" fontId="10" fillId="0" borderId="22" xfId="0" applyNumberFormat="1" applyFont="1" applyFill="1" applyBorder="1" applyAlignment="1">
      <alignment horizontal="right"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6" fillId="0" borderId="51"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8" fillId="12" borderId="56"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57" xfId="0" applyFont="1" applyFill="1" applyBorder="1" applyAlignment="1">
      <alignment horizontal="center" vertical="center" wrapText="1"/>
    </xf>
    <xf numFmtId="0" fontId="8" fillId="12" borderId="58"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8" fillId="12" borderId="60" xfId="0" applyFont="1" applyFill="1" applyBorder="1" applyAlignment="1">
      <alignment horizontal="center" vertical="center" wrapText="1"/>
    </xf>
    <xf numFmtId="0" fontId="8" fillId="12" borderId="61" xfId="0" applyFont="1" applyFill="1" applyBorder="1" applyAlignment="1">
      <alignment horizontal="center" vertical="center" wrapText="1"/>
    </xf>
    <xf numFmtId="49" fontId="30" fillId="12" borderId="62" xfId="0" applyNumberFormat="1" applyFont="1" applyFill="1" applyBorder="1" applyAlignment="1">
      <alignment horizontal="center" vertical="center" wrapText="1"/>
    </xf>
    <xf numFmtId="49" fontId="30" fillId="12" borderId="63" xfId="0" applyNumberFormat="1" applyFont="1" applyFill="1" applyBorder="1" applyAlignment="1">
      <alignment horizontal="center" vertical="center" wrapText="1"/>
    </xf>
    <xf numFmtId="49" fontId="30" fillId="12" borderId="64" xfId="0" applyNumberFormat="1" applyFont="1" applyFill="1" applyBorder="1" applyAlignment="1">
      <alignment horizontal="center" vertical="center" wrapText="1"/>
    </xf>
    <xf numFmtId="0" fontId="6" fillId="12" borderId="65" xfId="0" applyFont="1" applyFill="1" applyBorder="1" applyAlignment="1">
      <alignment horizontal="center" vertical="center" wrapText="1"/>
    </xf>
    <xf numFmtId="0" fontId="6" fillId="12" borderId="66" xfId="0" applyFont="1" applyFill="1" applyBorder="1" applyAlignment="1">
      <alignment horizontal="center" vertical="center" wrapText="1"/>
    </xf>
    <xf numFmtId="0" fontId="6" fillId="12" borderId="67"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8" fillId="46" borderId="23" xfId="0" applyFont="1" applyFill="1" applyBorder="1" applyAlignment="1">
      <alignment horizontal="center" vertical="center" wrapText="1"/>
    </xf>
    <xf numFmtId="0" fontId="8" fillId="46" borderId="32" xfId="0" applyFont="1" applyFill="1" applyBorder="1" applyAlignment="1">
      <alignment horizontal="center" vertical="center" wrapText="1"/>
    </xf>
    <xf numFmtId="0" fontId="35" fillId="0" borderId="51" xfId="0" applyFont="1" applyBorder="1" applyAlignment="1">
      <alignment horizontal="left" vertical="center" wrapText="1"/>
    </xf>
    <xf numFmtId="0" fontId="35" fillId="0" borderId="45" xfId="0" applyFont="1" applyBorder="1" applyAlignment="1">
      <alignment horizontal="left" vertical="center" wrapText="1"/>
    </xf>
    <xf numFmtId="0" fontId="33" fillId="46" borderId="29" xfId="0" applyFont="1" applyFill="1" applyBorder="1" applyAlignment="1">
      <alignment horizontal="center" vertical="center" wrapText="1"/>
    </xf>
    <xf numFmtId="0" fontId="33" fillId="46" borderId="18" xfId="0" applyFont="1" applyFill="1" applyBorder="1" applyAlignment="1">
      <alignment horizontal="center" vertical="center" wrapText="1"/>
    </xf>
    <xf numFmtId="0" fontId="33" fillId="46" borderId="29" xfId="0" applyFont="1" applyFill="1" applyBorder="1" applyAlignment="1">
      <alignment horizontal="center" vertical="center"/>
    </xf>
    <xf numFmtId="0" fontId="33" fillId="46" borderId="18" xfId="0" applyFont="1" applyFill="1" applyBorder="1" applyAlignment="1">
      <alignment horizontal="center" vertical="center"/>
    </xf>
    <xf numFmtId="0" fontId="8" fillId="0" borderId="51" xfId="0" applyFont="1" applyBorder="1" applyAlignment="1">
      <alignment horizontal="center" vertical="center" wrapText="1"/>
    </xf>
    <xf numFmtId="0" fontId="8" fillId="0" borderId="44"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22" xfId="0" applyFont="1" applyBorder="1" applyAlignment="1">
      <alignment horizontal="center" vertical="center"/>
    </xf>
    <xf numFmtId="0" fontId="33" fillId="0" borderId="43"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43" xfId="0" applyFont="1" applyBorder="1" applyAlignment="1">
      <alignment horizontal="center" vertical="center"/>
    </xf>
    <xf numFmtId="0" fontId="33" fillId="0" borderId="27" xfId="0" applyFont="1" applyBorder="1" applyAlignment="1">
      <alignment horizontal="center" vertical="center"/>
    </xf>
    <xf numFmtId="0" fontId="33" fillId="46" borderId="22" xfId="0" applyFont="1" applyFill="1" applyBorder="1" applyAlignment="1">
      <alignment horizontal="center" vertical="center"/>
    </xf>
    <xf numFmtId="4" fontId="8" fillId="0" borderId="29" xfId="0" applyNumberFormat="1" applyFont="1" applyBorder="1" applyAlignment="1">
      <alignment horizontal="center" vertical="center"/>
    </xf>
    <xf numFmtId="4" fontId="8" fillId="0" borderId="30" xfId="0" applyNumberFormat="1" applyFont="1" applyBorder="1" applyAlignment="1">
      <alignment horizontal="center" vertical="center"/>
    </xf>
    <xf numFmtId="4" fontId="8" fillId="0" borderId="18" xfId="0" applyNumberFormat="1" applyFont="1" applyBorder="1" applyAlignment="1">
      <alignment horizontal="center" vertical="center"/>
    </xf>
    <xf numFmtId="0" fontId="33" fillId="0" borderId="18" xfId="0" applyFont="1" applyBorder="1" applyAlignment="1">
      <alignment horizontal="center" vertical="center"/>
    </xf>
    <xf numFmtId="0" fontId="8" fillId="0" borderId="45" xfId="0" applyFont="1" applyBorder="1" applyAlignment="1">
      <alignment horizontal="center" vertical="center" wrapText="1"/>
    </xf>
    <xf numFmtId="0" fontId="33" fillId="0" borderId="18" xfId="0" applyFont="1" applyBorder="1" applyAlignment="1">
      <alignment horizontal="center" vertical="center" wrapText="1"/>
    </xf>
    <xf numFmtId="0" fontId="32"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2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2" xfId="0" applyFont="1" applyBorder="1" applyAlignment="1">
      <alignment horizontal="center" vertical="center" wrapText="1"/>
    </xf>
    <xf numFmtId="0" fontId="32" fillId="46" borderId="22" xfId="0" applyFont="1" applyFill="1" applyBorder="1" applyAlignment="1">
      <alignment horizontal="center" vertical="center" wrapText="1"/>
    </xf>
    <xf numFmtId="0" fontId="32" fillId="46" borderId="24" xfId="0" applyFont="1" applyFill="1" applyBorder="1" applyAlignment="1">
      <alignment horizontal="center" vertical="center" wrapText="1"/>
    </xf>
    <xf numFmtId="0" fontId="32" fillId="46" borderId="43" xfId="0" applyFont="1" applyFill="1" applyBorder="1" applyAlignment="1">
      <alignment horizontal="center" vertical="center" wrapText="1"/>
    </xf>
    <xf numFmtId="0" fontId="32" fillId="46" borderId="30" xfId="0" applyFont="1" applyFill="1" applyBorder="1" applyAlignment="1">
      <alignment horizontal="center" vertical="center" wrapText="1"/>
    </xf>
    <xf numFmtId="0" fontId="32" fillId="46" borderId="27" xfId="0" applyFont="1" applyFill="1" applyBorder="1" applyAlignment="1">
      <alignment horizontal="center" vertical="center" wrapText="1"/>
    </xf>
    <xf numFmtId="0" fontId="33" fillId="46" borderId="43" xfId="0" applyFont="1" applyFill="1" applyBorder="1" applyAlignment="1">
      <alignment horizontal="center" vertical="center" wrapText="1"/>
    </xf>
    <xf numFmtId="0" fontId="33" fillId="46" borderId="30" xfId="0" applyFont="1" applyFill="1" applyBorder="1" applyAlignment="1">
      <alignment horizontal="center" vertical="center" wrapText="1"/>
    </xf>
    <xf numFmtId="0" fontId="33" fillId="46" borderId="27" xfId="0" applyFont="1" applyFill="1" applyBorder="1" applyAlignment="1">
      <alignment horizontal="center" vertical="center" wrapText="1"/>
    </xf>
    <xf numFmtId="4" fontId="35" fillId="46" borderId="29" xfId="0" applyNumberFormat="1" applyFont="1" applyFill="1" applyBorder="1" applyAlignment="1">
      <alignment horizontal="right" vertical="center"/>
    </xf>
    <xf numFmtId="4" fontId="35" fillId="46" borderId="18" xfId="0" applyNumberFormat="1" applyFont="1" applyFill="1" applyBorder="1" applyAlignment="1">
      <alignment horizontal="right" vertical="center"/>
    </xf>
    <xf numFmtId="0" fontId="32" fillId="46" borderId="18" xfId="0" applyFont="1" applyFill="1" applyBorder="1" applyAlignment="1">
      <alignment horizontal="center" vertical="center" wrapText="1"/>
    </xf>
    <xf numFmtId="0" fontId="35" fillId="46" borderId="46" xfId="0" applyFont="1" applyFill="1" applyBorder="1" applyAlignment="1">
      <alignment horizontal="left" vertical="center" wrapText="1"/>
    </xf>
    <xf numFmtId="0" fontId="32" fillId="46" borderId="33" xfId="0" applyFont="1" applyFill="1" applyBorder="1" applyAlignment="1">
      <alignment horizontal="center" vertical="center" wrapText="1"/>
    </xf>
    <xf numFmtId="0" fontId="33" fillId="46" borderId="33" xfId="0" applyFont="1" applyFill="1" applyBorder="1" applyAlignment="1">
      <alignment horizontal="center" vertical="center" wrapText="1"/>
    </xf>
    <xf numFmtId="0" fontId="33" fillId="46" borderId="22" xfId="0" applyFont="1" applyFill="1" applyBorder="1" applyAlignment="1">
      <alignment horizontal="center" vertical="center" wrapText="1"/>
    </xf>
    <xf numFmtId="4" fontId="35" fillId="46" borderId="22" xfId="0" applyNumberFormat="1" applyFont="1" applyFill="1" applyBorder="1" applyAlignment="1">
      <alignment horizontal="right" vertical="center" wrapText="1"/>
    </xf>
    <xf numFmtId="0" fontId="33" fillId="46" borderId="24" xfId="0" applyFont="1" applyFill="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xf>
    <xf numFmtId="0" fontId="8" fillId="12" borderId="65" xfId="0" applyFont="1" applyFill="1" applyBorder="1" applyAlignment="1">
      <alignment horizontal="center" vertical="center" wrapText="1"/>
    </xf>
    <xf numFmtId="0" fontId="8" fillId="12" borderId="66" xfId="0" applyFont="1" applyFill="1" applyBorder="1" applyAlignment="1">
      <alignment horizontal="center" vertical="center" wrapText="1"/>
    </xf>
    <xf numFmtId="0" fontId="8" fillId="12" borderId="67" xfId="0" applyFont="1" applyFill="1" applyBorder="1" applyAlignment="1">
      <alignment horizontal="center" vertical="center" wrapText="1"/>
    </xf>
    <xf numFmtId="0" fontId="35" fillId="0" borderId="46" xfId="0" applyFont="1" applyBorder="1" applyAlignment="1">
      <alignment horizontal="left" vertical="center" wrapText="1"/>
    </xf>
    <xf numFmtId="0" fontId="34" fillId="0" borderId="46" xfId="0" applyFont="1" applyBorder="1" applyAlignment="1">
      <alignment horizontal="left" vertical="center" wrapText="1"/>
    </xf>
    <xf numFmtId="0" fontId="32" fillId="0" borderId="22" xfId="0" applyFont="1" applyBorder="1" applyAlignment="1">
      <alignment horizontal="left" vertical="center" wrapText="1"/>
    </xf>
    <xf numFmtId="0" fontId="35" fillId="46" borderId="47" xfId="0" applyFont="1" applyFill="1" applyBorder="1" applyAlignment="1">
      <alignment horizontal="center" vertical="center" wrapText="1"/>
    </xf>
    <xf numFmtId="0" fontId="35" fillId="46" borderId="44" xfId="0" applyFont="1" applyFill="1" applyBorder="1" applyAlignment="1">
      <alignment horizontal="center" vertical="center" wrapText="1"/>
    </xf>
    <xf numFmtId="0" fontId="35" fillId="46" borderId="52" xfId="0" applyFont="1" applyFill="1" applyBorder="1" applyAlignment="1">
      <alignment horizontal="center" vertical="center" wrapText="1"/>
    </xf>
    <xf numFmtId="3" fontId="33" fillId="46" borderId="43" xfId="0" applyNumberFormat="1" applyFont="1" applyFill="1" applyBorder="1" applyAlignment="1">
      <alignment horizontal="center" vertical="center" wrapText="1"/>
    </xf>
    <xf numFmtId="3" fontId="33" fillId="46" borderId="30" xfId="0" applyNumberFormat="1" applyFont="1" applyFill="1" applyBorder="1" applyAlignment="1">
      <alignment horizontal="center" vertical="center" wrapText="1"/>
    </xf>
    <xf numFmtId="3" fontId="33" fillId="46" borderId="27" xfId="0" applyNumberFormat="1" applyFont="1" applyFill="1" applyBorder="1" applyAlignment="1">
      <alignment horizontal="center" vertical="center" wrapText="1"/>
    </xf>
    <xf numFmtId="0" fontId="32" fillId="46" borderId="29" xfId="0" applyFont="1" applyFill="1" applyBorder="1" applyAlignment="1">
      <alignment horizontal="left" vertical="center" wrapText="1"/>
    </xf>
    <xf numFmtId="0" fontId="32" fillId="46" borderId="27" xfId="0" applyFont="1" applyFill="1" applyBorder="1" applyAlignment="1">
      <alignment horizontal="left" vertical="center" wrapText="1"/>
    </xf>
    <xf numFmtId="0" fontId="32" fillId="0" borderId="2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22" xfId="0" applyFont="1" applyBorder="1" applyAlignment="1">
      <alignment horizontal="left" vertical="center" wrapText="1"/>
    </xf>
    <xf numFmtId="0" fontId="33" fillId="0" borderId="22" xfId="0" applyFont="1" applyBorder="1" applyAlignment="1">
      <alignment horizontal="center" vertical="center" wrapText="1"/>
    </xf>
    <xf numFmtId="0" fontId="33" fillId="0" borderId="22" xfId="0" applyFont="1" applyBorder="1" applyAlignment="1">
      <alignment vertical="center"/>
    </xf>
    <xf numFmtId="0" fontId="8" fillId="0" borderId="46" xfId="0" applyFont="1" applyBorder="1" applyAlignment="1">
      <alignment horizontal="left" wrapText="1"/>
    </xf>
    <xf numFmtId="0" fontId="8" fillId="46" borderId="41" xfId="0" applyFont="1" applyFill="1" applyBorder="1" applyAlignment="1">
      <alignment horizontal="center" vertical="center" wrapText="1"/>
    </xf>
    <xf numFmtId="0" fontId="8" fillId="46" borderId="42"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8" fillId="0" borderId="51" xfId="0" applyFont="1" applyBorder="1" applyAlignment="1">
      <alignment horizontal="center" vertical="center"/>
    </xf>
    <xf numFmtId="0" fontId="8" fillId="0" borderId="29" xfId="0" applyFont="1" applyBorder="1" applyAlignment="1">
      <alignment horizontal="center" vertical="center"/>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27" xfId="0" applyFont="1" applyBorder="1" applyAlignment="1">
      <alignment horizontal="left" vertical="center" wrapText="1"/>
    </xf>
    <xf numFmtId="0" fontId="32" fillId="0" borderId="22" xfId="0" applyFont="1" applyBorder="1" applyAlignment="1">
      <alignment vertical="center" wrapText="1"/>
    </xf>
    <xf numFmtId="0" fontId="8" fillId="0" borderId="46"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0" xfId="0" applyFont="1" applyBorder="1" applyAlignment="1">
      <alignment horizontal="center" vertical="center"/>
    </xf>
    <xf numFmtId="0" fontId="32" fillId="0" borderId="27" xfId="0" applyFont="1" applyBorder="1" applyAlignment="1">
      <alignment horizontal="center" vertical="center"/>
    </xf>
    <xf numFmtId="0" fontId="27" fillId="0" borderId="0" xfId="0" applyFont="1" applyAlignment="1">
      <alignment horizontal="center"/>
    </xf>
    <xf numFmtId="0" fontId="27" fillId="0" borderId="0" xfId="0" applyFont="1" applyAlignment="1">
      <alignment horizontal="left" wrapText="1"/>
    </xf>
    <xf numFmtId="0" fontId="5" fillId="46" borderId="43" xfId="0" applyFont="1" applyFill="1" applyBorder="1" applyAlignment="1">
      <alignment horizontal="center" vertical="top"/>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3" xfId="0" applyFont="1" applyBorder="1" applyAlignment="1">
      <alignment horizontal="center" vertical="center" wrapText="1"/>
    </xf>
    <xf numFmtId="0" fontId="5" fillId="49" borderId="22" xfId="0" applyFont="1" applyFill="1" applyBorder="1" applyAlignment="1">
      <alignment horizontal="center" vertical="center" wrapText="1"/>
    </xf>
    <xf numFmtId="0" fontId="5" fillId="49" borderId="24" xfId="0" applyFont="1" applyFill="1" applyBorder="1" applyAlignment="1">
      <alignment horizontal="center" vertical="center" wrapText="1"/>
    </xf>
    <xf numFmtId="0" fontId="5" fillId="46" borderId="25" xfId="0" applyFont="1" applyFill="1" applyBorder="1" applyAlignment="1">
      <alignment horizontal="center" vertical="top"/>
    </xf>
    <xf numFmtId="0" fontId="5" fillId="49" borderId="33" xfId="0" applyFont="1" applyFill="1" applyBorder="1" applyAlignment="1">
      <alignment horizontal="center" vertical="center" wrapText="1"/>
    </xf>
    <xf numFmtId="0" fontId="5" fillId="46" borderId="18" xfId="0" applyFont="1" applyFill="1" applyBorder="1" applyAlignment="1">
      <alignment horizontal="center" vertical="top"/>
    </xf>
    <xf numFmtId="4" fontId="9" fillId="49" borderId="22" xfId="84" applyNumberFormat="1" applyFont="1" applyFill="1" applyBorder="1" applyAlignment="1">
      <alignment vertical="center" wrapText="1"/>
    </xf>
    <xf numFmtId="0" fontId="5" fillId="0" borderId="22" xfId="0" applyFont="1" applyBorder="1" applyAlignment="1">
      <alignment wrapText="1"/>
    </xf>
    <xf numFmtId="0" fontId="5" fillId="0" borderId="22" xfId="0" applyFont="1" applyBorder="1" applyAlignment="1">
      <alignment/>
    </xf>
    <xf numFmtId="0" fontId="5" fillId="0" borderId="28" xfId="0" applyFont="1" applyBorder="1" applyAlignment="1">
      <alignment/>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6" fillId="0" borderId="56" xfId="0" applyFont="1" applyBorder="1" applyAlignment="1">
      <alignment horizontal="center" vertical="center"/>
    </xf>
    <xf numFmtId="0" fontId="5" fillId="0" borderId="18" xfId="0" applyFont="1" applyBorder="1" applyAlignment="1">
      <alignment/>
    </xf>
    <xf numFmtId="4" fontId="6" fillId="0" borderId="18" xfId="0" applyNumberFormat="1" applyFont="1" applyBorder="1" applyAlignment="1">
      <alignment horizontal="right" vertical="center"/>
    </xf>
    <xf numFmtId="4" fontId="5" fillId="0" borderId="49" xfId="0" applyNumberFormat="1" applyFont="1" applyBorder="1" applyAlignment="1">
      <alignment/>
    </xf>
    <xf numFmtId="0" fontId="5" fillId="0" borderId="24" xfId="0" applyFont="1" applyBorder="1" applyAlignment="1">
      <alignment/>
    </xf>
    <xf numFmtId="0" fontId="5" fillId="0" borderId="50" xfId="0" applyFont="1" applyBorder="1" applyAlignment="1">
      <alignment/>
    </xf>
    <xf numFmtId="0" fontId="5" fillId="0" borderId="22" xfId="0" applyFont="1" applyBorder="1" applyAlignment="1">
      <alignment horizontal="center" vertical="center" wrapText="1"/>
    </xf>
    <xf numFmtId="0" fontId="9" fillId="0" borderId="52" xfId="0" applyFont="1" applyFill="1" applyBorder="1" applyAlignment="1">
      <alignment vertical="center" wrapText="1"/>
    </xf>
    <xf numFmtId="0" fontId="9" fillId="0" borderId="27" xfId="0" applyFont="1" applyFill="1" applyBorder="1" applyAlignment="1">
      <alignment vertical="center" wrapText="1"/>
    </xf>
    <xf numFmtId="0" fontId="10" fillId="0" borderId="54" xfId="0" applyFont="1" applyFill="1" applyBorder="1" applyAlignment="1">
      <alignment horizontal="center" vertical="center" wrapText="1"/>
    </xf>
    <xf numFmtId="0" fontId="10" fillId="0" borderId="24" xfId="0" applyFont="1" applyFill="1" applyBorder="1" applyAlignment="1">
      <alignment horizontal="center" vertical="center" wrapText="1"/>
    </xf>
    <xf numFmtId="4" fontId="10" fillId="0" borderId="24" xfId="0" applyNumberFormat="1" applyFont="1" applyFill="1" applyBorder="1" applyAlignment="1">
      <alignment horizontal="right" vertical="center" wrapText="1"/>
    </xf>
    <xf numFmtId="0" fontId="6" fillId="12" borderId="0" xfId="0" applyFont="1" applyFill="1" applyBorder="1" applyAlignment="1">
      <alignment horizontal="center" vertical="center" wrapText="1"/>
    </xf>
    <xf numFmtId="0" fontId="6" fillId="12" borderId="68" xfId="0" applyFont="1" applyFill="1" applyBorder="1" applyAlignment="1">
      <alignment horizontal="center" vertical="center" wrapText="1"/>
    </xf>
    <xf numFmtId="0" fontId="5" fillId="46" borderId="22" xfId="0" applyFont="1" applyFill="1" applyBorder="1" applyAlignment="1">
      <alignment horizontal="center" vertical="center" wrapText="1"/>
    </xf>
    <xf numFmtId="3" fontId="5" fillId="46" borderId="18" xfId="0" applyNumberFormat="1" applyFont="1" applyFill="1" applyBorder="1" applyAlignment="1">
      <alignment horizontal="center" vertical="center"/>
    </xf>
    <xf numFmtId="0" fontId="5" fillId="46" borderId="24" xfId="0" applyFont="1" applyFill="1" applyBorder="1" applyAlignment="1">
      <alignment horizontal="center" vertical="center" wrapText="1"/>
    </xf>
    <xf numFmtId="0" fontId="5" fillId="46" borderId="33" xfId="0" applyFont="1" applyFill="1" applyBorder="1" applyAlignment="1">
      <alignment horizontal="center" vertical="center" wrapText="1"/>
    </xf>
    <xf numFmtId="3" fontId="5" fillId="46" borderId="30"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5" fillId="0" borderId="18" xfId="0" applyNumberFormat="1" applyFont="1" applyBorder="1" applyAlignment="1">
      <alignment vertical="center"/>
    </xf>
    <xf numFmtId="3" fontId="5" fillId="0" borderId="18" xfId="0" applyNumberFormat="1" applyFont="1" applyBorder="1" applyAlignment="1">
      <alignment horizontal="center" vertical="center"/>
    </xf>
    <xf numFmtId="3" fontId="5" fillId="0" borderId="43" xfId="0" applyNumberFormat="1" applyFont="1" applyBorder="1" applyAlignment="1">
      <alignment vertical="center"/>
    </xf>
    <xf numFmtId="0" fontId="6" fillId="0" borderId="45" xfId="0" applyFont="1" applyBorder="1" applyAlignment="1">
      <alignment horizontal="center" vertical="center"/>
    </xf>
    <xf numFmtId="0" fontId="6" fillId="0" borderId="18" xfId="0" applyFont="1" applyBorder="1" applyAlignment="1">
      <alignment horizontal="center" vertical="center"/>
    </xf>
    <xf numFmtId="4" fontId="6" fillId="0" borderId="18" xfId="0" applyNumberFormat="1" applyFont="1" applyBorder="1" applyAlignment="1">
      <alignment vertical="center"/>
    </xf>
    <xf numFmtId="0" fontId="5" fillId="0" borderId="49" xfId="0" applyFont="1" applyBorder="1" applyAlignment="1">
      <alignment wrapText="1"/>
    </xf>
    <xf numFmtId="0" fontId="5" fillId="0" borderId="0" xfId="0" applyFont="1" applyBorder="1" applyAlignment="1">
      <alignment/>
    </xf>
    <xf numFmtId="0" fontId="5" fillId="0" borderId="33" xfId="0" applyFont="1" applyFill="1" applyBorder="1" applyAlignment="1">
      <alignment horizontal="center" vertical="center"/>
    </xf>
    <xf numFmtId="0" fontId="5" fillId="0" borderId="22" xfId="0" applyFont="1" applyFill="1" applyBorder="1" applyAlignment="1">
      <alignment horizontal="center" vertical="center"/>
    </xf>
    <xf numFmtId="0" fontId="9" fillId="0" borderId="22" xfId="0" applyFont="1" applyFill="1" applyBorder="1" applyAlignment="1">
      <alignment horizontal="center" vertical="center"/>
    </xf>
    <xf numFmtId="0" fontId="5" fillId="0" borderId="30" xfId="0" applyFont="1" applyFill="1" applyBorder="1" applyAlignment="1">
      <alignment horizontal="left" vertical="center" wrapText="1"/>
    </xf>
    <xf numFmtId="4" fontId="5" fillId="0" borderId="22" xfId="0" applyNumberFormat="1" applyFont="1" applyFill="1" applyBorder="1" applyAlignment="1">
      <alignment horizontal="right" vertical="center" wrapText="1"/>
    </xf>
    <xf numFmtId="0" fontId="5" fillId="0" borderId="29"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5" fillId="0" borderId="24" xfId="0" applyFont="1" applyFill="1" applyBorder="1" applyAlignment="1">
      <alignment wrapText="1"/>
    </xf>
    <xf numFmtId="4" fontId="6" fillId="0" borderId="24" xfId="0" applyNumberFormat="1" applyFont="1" applyFill="1" applyBorder="1" applyAlignment="1">
      <alignment horizontal="right" vertical="center"/>
    </xf>
    <xf numFmtId="4" fontId="6" fillId="0" borderId="24" xfId="0" applyNumberFormat="1" applyFont="1" applyFill="1" applyBorder="1" applyAlignment="1">
      <alignment horizontal="center" wrapText="1"/>
    </xf>
    <xf numFmtId="0" fontId="60" fillId="50" borderId="0" xfId="0" applyFont="1" applyFill="1" applyAlignment="1">
      <alignment/>
    </xf>
    <xf numFmtId="185" fontId="60" fillId="50" borderId="0" xfId="0" applyNumberFormat="1" applyFont="1" applyFill="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Followed Hyperlink" xfId="80"/>
    <cellStyle name="Incorrecto" xfId="81"/>
    <cellStyle name="Input" xfId="82"/>
    <cellStyle name="Linked Cell" xfId="83"/>
    <cellStyle name="Comma" xfId="84"/>
    <cellStyle name="Comma [0]" xfId="85"/>
    <cellStyle name="Millares 2" xfId="86"/>
    <cellStyle name="Millares 3" xfId="87"/>
    <cellStyle name="Currency" xfId="88"/>
    <cellStyle name="Currency [0]" xfId="89"/>
    <cellStyle name="Neutral" xfId="90"/>
    <cellStyle name="Normal 12" xfId="91"/>
    <cellStyle name="Normal 2 4" xfId="92"/>
    <cellStyle name="Notas" xfId="93"/>
    <cellStyle name="Note" xfId="94"/>
    <cellStyle name="Output" xfId="95"/>
    <cellStyle name="Percent" xfId="96"/>
    <cellStyle name="Salida" xfId="97"/>
    <cellStyle name="Texto de advertencia" xfId="98"/>
    <cellStyle name="Texto explicativo" xfId="99"/>
    <cellStyle name="Title" xfId="100"/>
    <cellStyle name="Título" xfId="101"/>
    <cellStyle name="Título 2" xfId="102"/>
    <cellStyle name="Título 3"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0</xdr:row>
      <xdr:rowOff>0</xdr:rowOff>
    </xdr:from>
    <xdr:to>
      <xdr:col>6</xdr:col>
      <xdr:colOff>9525</xdr:colOff>
      <xdr:row>0</xdr:row>
      <xdr:rowOff>66675</xdr:rowOff>
    </xdr:to>
    <xdr:pic>
      <xdr:nvPicPr>
        <xdr:cNvPr id="1" name="1 Imagen" descr="ESCUDO NACIONAL 2"/>
        <xdr:cNvPicPr preferRelativeResize="1">
          <a:picLocks noChangeAspect="1"/>
        </xdr:cNvPicPr>
      </xdr:nvPicPr>
      <xdr:blipFill>
        <a:blip r:embed="rId1"/>
        <a:stretch>
          <a:fillRect/>
        </a:stretch>
      </xdr:blipFill>
      <xdr:spPr>
        <a:xfrm>
          <a:off x="8848725" y="0"/>
          <a:ext cx="9525" cy="66675"/>
        </a:xfrm>
        <a:prstGeom prst="rect">
          <a:avLst/>
        </a:prstGeom>
        <a:noFill/>
        <a:ln w="9525" cmpd="sng">
          <a:noFill/>
        </a:ln>
      </xdr:spPr>
    </xdr:pic>
    <xdr:clientData/>
  </xdr:twoCellAnchor>
  <xdr:twoCellAnchor editAs="oneCell">
    <xdr:from>
      <xdr:col>5</xdr:col>
      <xdr:colOff>876300</xdr:colOff>
      <xdr:row>0</xdr:row>
      <xdr:rowOff>9525</xdr:rowOff>
    </xdr:from>
    <xdr:to>
      <xdr:col>6</xdr:col>
      <xdr:colOff>9525</xdr:colOff>
      <xdr:row>0</xdr:row>
      <xdr:rowOff>66675</xdr:rowOff>
    </xdr:to>
    <xdr:pic>
      <xdr:nvPicPr>
        <xdr:cNvPr id="2" name="2 Imagen" descr="logo Ministerio Educación.jpg"/>
        <xdr:cNvPicPr preferRelativeResize="1">
          <a:picLocks noChangeAspect="1"/>
        </xdr:cNvPicPr>
      </xdr:nvPicPr>
      <xdr:blipFill>
        <a:blip r:embed="rId2"/>
        <a:srcRect l="29200" t="52413" b="5517"/>
        <a:stretch>
          <a:fillRect/>
        </a:stretch>
      </xdr:blipFill>
      <xdr:spPr>
        <a:xfrm>
          <a:off x="8848725" y="9525"/>
          <a:ext cx="9525" cy="57150"/>
        </a:xfrm>
        <a:prstGeom prst="rect">
          <a:avLst/>
        </a:prstGeom>
        <a:noFill/>
        <a:ln w="9525" cmpd="sng">
          <a:noFill/>
        </a:ln>
      </xdr:spPr>
    </xdr:pic>
    <xdr:clientData/>
  </xdr:twoCellAnchor>
  <xdr:twoCellAnchor editAs="oneCell">
    <xdr:from>
      <xdr:col>5</xdr:col>
      <xdr:colOff>381000</xdr:colOff>
      <xdr:row>0</xdr:row>
      <xdr:rowOff>0</xdr:rowOff>
    </xdr:from>
    <xdr:to>
      <xdr:col>7</xdr:col>
      <xdr:colOff>628650</xdr:colOff>
      <xdr:row>3</xdr:row>
      <xdr:rowOff>66675</xdr:rowOff>
    </xdr:to>
    <xdr:pic>
      <xdr:nvPicPr>
        <xdr:cNvPr id="3" name="3 Imagen" descr="logo Ministerio Educación.jpg"/>
        <xdr:cNvPicPr preferRelativeResize="1">
          <a:picLocks noChangeAspect="1"/>
        </xdr:cNvPicPr>
      </xdr:nvPicPr>
      <xdr:blipFill>
        <a:blip r:embed="rId3"/>
        <a:srcRect l="29200" t="52413" b="5517"/>
        <a:stretch>
          <a:fillRect/>
        </a:stretch>
      </xdr:blipFill>
      <xdr:spPr>
        <a:xfrm>
          <a:off x="8353425" y="0"/>
          <a:ext cx="18383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161"/>
  <sheetViews>
    <sheetView tabSelected="1" zoomScale="80" zoomScaleNormal="80" zoomScalePageLayoutView="0" workbookViewId="0" topLeftCell="A131">
      <selection activeCell="I146" sqref="I146"/>
    </sheetView>
  </sheetViews>
  <sheetFormatPr defaultColWidth="11.421875" defaultRowHeight="15"/>
  <cols>
    <col min="1" max="1" width="23.8515625" style="0" customWidth="1"/>
    <col min="2" max="2" width="29.28125" style="0" customWidth="1"/>
    <col min="3" max="3" width="22.57421875" style="0" customWidth="1"/>
    <col min="4" max="4" width="21.00390625" style="0" customWidth="1"/>
    <col min="5" max="5" width="22.8515625" style="0" customWidth="1"/>
    <col min="6" max="6" width="13.140625" style="0" customWidth="1"/>
    <col min="7" max="7" width="10.7109375" style="0" customWidth="1"/>
    <col min="8" max="8" width="18.421875" style="0" customWidth="1"/>
    <col min="9" max="9" width="9.421875" style="0" customWidth="1"/>
    <col min="10" max="10" width="7.57421875" style="0" customWidth="1"/>
    <col min="11" max="11" width="26.00390625" style="0" customWidth="1"/>
    <col min="12" max="12" width="19.8515625" style="0" customWidth="1"/>
    <col min="13" max="13" width="11.28125" style="0" customWidth="1"/>
    <col min="14" max="14" width="7.140625" style="0" customWidth="1"/>
    <col min="15" max="15" width="5.7109375" style="0" customWidth="1"/>
    <col min="16" max="16" width="9.7109375" style="0" customWidth="1"/>
    <col min="18" max="18" width="19.421875" style="0" customWidth="1"/>
    <col min="19" max="19" width="16.140625" style="0" customWidth="1"/>
    <col min="20" max="20" width="14.7109375" style="0" bestFit="1" customWidth="1"/>
    <col min="22" max="22" width="12.8515625" style="0" bestFit="1" customWidth="1"/>
  </cols>
  <sheetData>
    <row r="1" spans="1:13" ht="16.5">
      <c r="A1" s="1"/>
      <c r="B1" s="2"/>
      <c r="C1" s="50"/>
      <c r="D1" s="50"/>
      <c r="E1" s="50"/>
      <c r="F1" s="3"/>
      <c r="G1" s="4"/>
      <c r="H1" s="4"/>
      <c r="I1" s="4"/>
      <c r="J1" s="4"/>
      <c r="K1" s="4"/>
      <c r="L1" s="4"/>
      <c r="M1" s="51"/>
    </row>
    <row r="2" spans="1:13" ht="12.75" customHeight="1">
      <c r="A2" s="5"/>
      <c r="B2" s="6"/>
      <c r="C2" s="7"/>
      <c r="D2" s="7"/>
      <c r="E2" s="7"/>
      <c r="F2" s="8"/>
      <c r="G2" s="9"/>
      <c r="H2" s="9"/>
      <c r="I2" s="9"/>
      <c r="J2" s="9"/>
      <c r="K2" s="9"/>
      <c r="L2" s="9"/>
      <c r="M2" s="10"/>
    </row>
    <row r="3" spans="1:13" ht="15.75" hidden="1">
      <c r="A3" s="5"/>
      <c r="B3" s="6"/>
      <c r="C3" s="7"/>
      <c r="D3" s="7"/>
      <c r="E3" s="7"/>
      <c r="F3" s="8"/>
      <c r="G3" s="9"/>
      <c r="H3" s="9"/>
      <c r="I3" s="9"/>
      <c r="J3" s="9"/>
      <c r="K3" s="9"/>
      <c r="L3" s="9"/>
      <c r="M3" s="10"/>
    </row>
    <row r="4" spans="1:16" ht="30" customHeight="1">
      <c r="A4" s="448" t="s">
        <v>50</v>
      </c>
      <c r="B4" s="448"/>
      <c r="C4" s="448"/>
      <c r="D4" s="448"/>
      <c r="E4" s="448"/>
      <c r="F4" s="448"/>
      <c r="G4" s="448"/>
      <c r="H4" s="448"/>
      <c r="I4" s="448"/>
      <c r="J4" s="448"/>
      <c r="K4" s="448"/>
      <c r="L4" s="448"/>
      <c r="M4" s="448"/>
      <c r="N4" s="448"/>
      <c r="O4" s="448"/>
      <c r="P4" s="448"/>
    </row>
    <row r="5" spans="1:16" ht="15.75" customHeight="1">
      <c r="A5" s="448" t="s">
        <v>70</v>
      </c>
      <c r="B5" s="448"/>
      <c r="C5" s="448"/>
      <c r="D5" s="448"/>
      <c r="E5" s="448"/>
      <c r="F5" s="448"/>
      <c r="G5" s="448"/>
      <c r="H5" s="448"/>
      <c r="I5" s="448"/>
      <c r="J5" s="448"/>
      <c r="K5" s="448"/>
      <c r="L5" s="448"/>
      <c r="M5" s="448"/>
      <c r="N5" s="448"/>
      <c r="O5" s="448"/>
      <c r="P5" s="448"/>
    </row>
    <row r="6" spans="1:13" ht="16.5">
      <c r="A6" s="449" t="s">
        <v>267</v>
      </c>
      <c r="B6" s="449"/>
      <c r="C6" s="449"/>
      <c r="D6" s="449"/>
      <c r="E6" s="449"/>
      <c r="F6" s="449"/>
      <c r="G6" s="449"/>
      <c r="H6" s="449"/>
      <c r="I6" s="449"/>
      <c r="J6" s="449"/>
      <c r="K6" s="449"/>
      <c r="L6" s="449"/>
      <c r="M6" s="449"/>
    </row>
    <row r="7" spans="1:13" ht="16.5">
      <c r="A7" s="449" t="s">
        <v>275</v>
      </c>
      <c r="B7" s="449"/>
      <c r="C7" s="449"/>
      <c r="D7" s="449"/>
      <c r="E7" s="449"/>
      <c r="F7" s="449"/>
      <c r="G7" s="449"/>
      <c r="H7" s="449"/>
      <c r="I7" s="449"/>
      <c r="J7" s="449"/>
      <c r="K7" s="449"/>
      <c r="L7" s="449"/>
      <c r="M7" s="449"/>
    </row>
    <row r="8" spans="1:13" ht="16.5">
      <c r="A8" s="449" t="s">
        <v>65</v>
      </c>
      <c r="B8" s="449"/>
      <c r="C8" s="449"/>
      <c r="D8" s="449"/>
      <c r="E8" s="449"/>
      <c r="F8" s="449"/>
      <c r="G8" s="449"/>
      <c r="H8" s="449"/>
      <c r="I8" s="449"/>
      <c r="J8" s="449"/>
      <c r="K8" s="449"/>
      <c r="L8" s="449"/>
      <c r="M8" s="449"/>
    </row>
    <row r="9" spans="1:13" ht="15.75" customHeight="1" thickBot="1">
      <c r="A9" s="449" t="s">
        <v>64</v>
      </c>
      <c r="B9" s="449"/>
      <c r="C9" s="449"/>
      <c r="D9" s="449"/>
      <c r="E9" s="449"/>
      <c r="F9" s="449"/>
      <c r="G9" s="449"/>
      <c r="H9" s="449"/>
      <c r="I9" s="449"/>
      <c r="J9" s="449"/>
      <c r="K9" s="449"/>
      <c r="L9" s="449"/>
      <c r="M9" s="449"/>
    </row>
    <row r="10" spans="1:16" ht="38.25" customHeight="1" thickBot="1">
      <c r="A10" s="387" t="s">
        <v>62</v>
      </c>
      <c r="B10" s="387" t="s">
        <v>63</v>
      </c>
      <c r="C10" s="387" t="s">
        <v>51</v>
      </c>
      <c r="D10" s="387" t="s">
        <v>52</v>
      </c>
      <c r="E10" s="387" t="s">
        <v>53</v>
      </c>
      <c r="F10" s="387" t="s">
        <v>54</v>
      </c>
      <c r="G10" s="384" t="s">
        <v>78</v>
      </c>
      <c r="H10" s="385"/>
      <c r="I10" s="385"/>
      <c r="J10" s="386"/>
      <c r="K10" s="387" t="s">
        <v>55</v>
      </c>
      <c r="L10" s="387" t="s">
        <v>56</v>
      </c>
      <c r="M10" s="389" t="s">
        <v>57</v>
      </c>
      <c r="N10" s="391" t="s">
        <v>66</v>
      </c>
      <c r="O10" s="392"/>
      <c r="P10" s="393"/>
    </row>
    <row r="11" spans="1:16" ht="37.5" customHeight="1" thickBot="1">
      <c r="A11" s="388"/>
      <c r="B11" s="388"/>
      <c r="C11" s="388"/>
      <c r="D11" s="388"/>
      <c r="E11" s="388"/>
      <c r="F11" s="388"/>
      <c r="G11" s="13" t="s">
        <v>58</v>
      </c>
      <c r="H11" s="12" t="s">
        <v>59</v>
      </c>
      <c r="I11" s="12" t="s">
        <v>60</v>
      </c>
      <c r="J11" s="14" t="s">
        <v>61</v>
      </c>
      <c r="K11" s="388"/>
      <c r="L11" s="388"/>
      <c r="M11" s="390"/>
      <c r="N11" s="52" t="s">
        <v>67</v>
      </c>
      <c r="O11" s="52" t="s">
        <v>68</v>
      </c>
      <c r="P11" s="52" t="s">
        <v>69</v>
      </c>
    </row>
    <row r="12" spans="1:16" ht="36.75" customHeight="1">
      <c r="A12" s="450" t="s">
        <v>11</v>
      </c>
      <c r="B12" s="451"/>
      <c r="C12" s="451"/>
      <c r="D12" s="451"/>
      <c r="E12" s="451"/>
      <c r="F12" s="451"/>
      <c r="G12" s="451"/>
      <c r="H12" s="451"/>
      <c r="I12" s="451"/>
      <c r="J12" s="451"/>
      <c r="K12" s="451"/>
      <c r="L12" s="451"/>
      <c r="M12" s="451"/>
      <c r="N12" s="451"/>
      <c r="O12" s="451"/>
      <c r="P12" s="452"/>
    </row>
    <row r="13" spans="1:18" ht="84" customHeight="1">
      <c r="A13" s="453" t="s">
        <v>225</v>
      </c>
      <c r="B13" s="455" t="s">
        <v>188</v>
      </c>
      <c r="C13" s="56" t="s">
        <v>83</v>
      </c>
      <c r="D13" s="55" t="s">
        <v>135</v>
      </c>
      <c r="E13" s="56">
        <v>29</v>
      </c>
      <c r="F13" s="57">
        <f>SUM(G13:J14)</f>
        <v>44</v>
      </c>
      <c r="G13" s="58">
        <v>29</v>
      </c>
      <c r="H13" s="58">
        <v>5</v>
      </c>
      <c r="I13" s="58">
        <v>5</v>
      </c>
      <c r="J13" s="58">
        <v>5</v>
      </c>
      <c r="K13" s="59" t="s">
        <v>189</v>
      </c>
      <c r="L13" s="154">
        <v>2000000</v>
      </c>
      <c r="M13" s="56" t="s">
        <v>14</v>
      </c>
      <c r="N13" s="122">
        <v>98</v>
      </c>
      <c r="O13" s="122">
        <v>0</v>
      </c>
      <c r="P13" s="130" t="s">
        <v>226</v>
      </c>
      <c r="R13" s="15"/>
    </row>
    <row r="14" spans="1:16" ht="96.75" customHeight="1" hidden="1">
      <c r="A14" s="454"/>
      <c r="B14" s="455"/>
      <c r="C14" s="62"/>
      <c r="D14" s="63"/>
      <c r="E14" s="56"/>
      <c r="F14" s="61"/>
      <c r="G14" s="64"/>
      <c r="H14" s="64"/>
      <c r="I14" s="64"/>
      <c r="J14" s="64"/>
      <c r="K14" s="59"/>
      <c r="L14" s="60"/>
      <c r="M14" s="56" t="s">
        <v>99</v>
      </c>
      <c r="N14" s="65"/>
      <c r="O14" s="65"/>
      <c r="P14" s="66"/>
    </row>
    <row r="15" spans="1:20" ht="73.5" customHeight="1">
      <c r="A15" s="442" t="s">
        <v>228</v>
      </c>
      <c r="B15" s="462" t="s">
        <v>190</v>
      </c>
      <c r="C15" s="431" t="s">
        <v>144</v>
      </c>
      <c r="D15" s="431" t="s">
        <v>227</v>
      </c>
      <c r="E15" s="431">
        <v>38</v>
      </c>
      <c r="F15" s="431">
        <f>SUM(G15:J15)</f>
        <v>320</v>
      </c>
      <c r="G15" s="431">
        <v>0</v>
      </c>
      <c r="H15" s="431">
        <v>80</v>
      </c>
      <c r="I15" s="431">
        <v>160</v>
      </c>
      <c r="J15" s="431">
        <v>80</v>
      </c>
      <c r="K15" s="69" t="s">
        <v>167</v>
      </c>
      <c r="L15" s="158">
        <v>15568000</v>
      </c>
      <c r="M15" s="431" t="s">
        <v>14</v>
      </c>
      <c r="N15" s="122">
        <v>98</v>
      </c>
      <c r="O15" s="122">
        <v>0</v>
      </c>
      <c r="P15" s="130" t="s">
        <v>226</v>
      </c>
      <c r="R15" s="11"/>
      <c r="S15" s="11"/>
      <c r="T15" s="11"/>
    </row>
    <row r="16" spans="1:19" ht="53.25" customHeight="1">
      <c r="A16" s="442"/>
      <c r="B16" s="463"/>
      <c r="C16" s="431"/>
      <c r="D16" s="431"/>
      <c r="E16" s="431"/>
      <c r="F16" s="431"/>
      <c r="G16" s="431"/>
      <c r="H16" s="431"/>
      <c r="I16" s="431"/>
      <c r="J16" s="431"/>
      <c r="K16" s="55" t="s">
        <v>137</v>
      </c>
      <c r="L16" s="158">
        <v>15568000</v>
      </c>
      <c r="M16" s="431"/>
      <c r="N16" s="122">
        <v>98</v>
      </c>
      <c r="O16" s="122">
        <v>0</v>
      </c>
      <c r="P16" s="130" t="s">
        <v>226</v>
      </c>
      <c r="R16" s="11"/>
      <c r="S16" s="11"/>
    </row>
    <row r="17" spans="1:22" ht="229.5" customHeight="1">
      <c r="A17" s="208" t="s">
        <v>229</v>
      </c>
      <c r="B17" s="206" t="s">
        <v>193</v>
      </c>
      <c r="C17" s="210" t="s">
        <v>139</v>
      </c>
      <c r="D17" s="210" t="s">
        <v>227</v>
      </c>
      <c r="E17" s="431">
        <v>0</v>
      </c>
      <c r="F17" s="445">
        <f>SUM(G17:J19)</f>
        <v>120</v>
      </c>
      <c r="G17" s="445">
        <v>0</v>
      </c>
      <c r="H17" s="445">
        <v>80</v>
      </c>
      <c r="I17" s="445">
        <v>40</v>
      </c>
      <c r="J17" s="445">
        <v>0</v>
      </c>
      <c r="K17" s="75" t="s">
        <v>191</v>
      </c>
      <c r="L17" s="446">
        <v>60000000</v>
      </c>
      <c r="M17" s="464" t="s">
        <v>14</v>
      </c>
      <c r="N17" s="122">
        <v>98</v>
      </c>
      <c r="O17" s="122">
        <v>0</v>
      </c>
      <c r="P17" s="130" t="s">
        <v>226</v>
      </c>
      <c r="Q17">
        <f aca="true" t="shared" si="0" ref="Q17:V17">SUM(E17:E27)</f>
        <v>116</v>
      </c>
      <c r="R17" s="11">
        <f t="shared" si="0"/>
        <v>360</v>
      </c>
      <c r="S17" s="11">
        <f t="shared" si="0"/>
        <v>0</v>
      </c>
      <c r="T17">
        <f t="shared" si="0"/>
        <v>240</v>
      </c>
      <c r="U17">
        <f t="shared" si="0"/>
        <v>80</v>
      </c>
      <c r="V17">
        <f t="shared" si="0"/>
        <v>40</v>
      </c>
    </row>
    <row r="18" spans="1:19" ht="32.25" customHeight="1">
      <c r="A18" s="209"/>
      <c r="B18" s="207"/>
      <c r="C18" s="211"/>
      <c r="D18" s="211"/>
      <c r="E18" s="431"/>
      <c r="F18" s="445"/>
      <c r="G18" s="445"/>
      <c r="H18" s="445"/>
      <c r="I18" s="445"/>
      <c r="J18" s="445"/>
      <c r="K18" s="75" t="s">
        <v>72</v>
      </c>
      <c r="L18" s="446"/>
      <c r="M18" s="464"/>
      <c r="N18" s="122"/>
      <c r="O18" s="122"/>
      <c r="P18" s="130"/>
      <c r="S18" s="11"/>
    </row>
    <row r="19" spans="1:19" ht="110.25" customHeight="1" thickBot="1">
      <c r="A19" s="241"/>
      <c r="B19" s="242"/>
      <c r="C19" s="243"/>
      <c r="D19" s="243"/>
      <c r="E19" s="432"/>
      <c r="F19" s="447"/>
      <c r="G19" s="447"/>
      <c r="H19" s="447"/>
      <c r="I19" s="447"/>
      <c r="J19" s="447"/>
      <c r="K19" s="244" t="s">
        <v>168</v>
      </c>
      <c r="L19" s="245">
        <v>0</v>
      </c>
      <c r="M19" s="246"/>
      <c r="N19" s="204"/>
      <c r="O19" s="204"/>
      <c r="P19" s="205"/>
      <c r="S19" s="11"/>
    </row>
    <row r="20" spans="1:16" ht="189.75" customHeight="1">
      <c r="A20" s="247"/>
      <c r="B20" s="248"/>
      <c r="C20" s="249"/>
      <c r="D20" s="249"/>
      <c r="E20" s="443">
        <v>116</v>
      </c>
      <c r="F20" s="444">
        <f>SUM(G20:J22)</f>
        <v>120</v>
      </c>
      <c r="G20" s="444">
        <v>0</v>
      </c>
      <c r="H20" s="444">
        <v>40</v>
      </c>
      <c r="I20" s="444">
        <v>40</v>
      </c>
      <c r="J20" s="444">
        <v>40</v>
      </c>
      <c r="K20" s="250" t="s">
        <v>192</v>
      </c>
      <c r="L20" s="251">
        <v>18626706.42</v>
      </c>
      <c r="M20" s="465" t="s">
        <v>99</v>
      </c>
      <c r="N20" s="252">
        <v>98</v>
      </c>
      <c r="O20" s="252">
        <v>0</v>
      </c>
      <c r="P20" s="253" t="s">
        <v>226</v>
      </c>
    </row>
    <row r="21" spans="1:16" ht="45" customHeight="1">
      <c r="A21" s="209"/>
      <c r="B21" s="207"/>
      <c r="C21" s="211"/>
      <c r="D21" s="211"/>
      <c r="E21" s="431"/>
      <c r="F21" s="445"/>
      <c r="G21" s="445"/>
      <c r="H21" s="445"/>
      <c r="I21" s="445"/>
      <c r="J21" s="445"/>
      <c r="K21" s="75" t="s">
        <v>72</v>
      </c>
      <c r="L21" s="163">
        <v>0</v>
      </c>
      <c r="M21" s="464"/>
      <c r="N21" s="122"/>
      <c r="O21" s="122"/>
      <c r="P21" s="130"/>
    </row>
    <row r="22" spans="1:16" ht="140.25" customHeight="1">
      <c r="A22" s="209"/>
      <c r="B22" s="207"/>
      <c r="C22" s="211"/>
      <c r="D22" s="211"/>
      <c r="E22" s="431"/>
      <c r="F22" s="445"/>
      <c r="G22" s="445"/>
      <c r="H22" s="445"/>
      <c r="I22" s="445"/>
      <c r="J22" s="445"/>
      <c r="K22" s="75" t="s">
        <v>75</v>
      </c>
      <c r="L22" s="74">
        <v>0</v>
      </c>
      <c r="M22" s="464"/>
      <c r="N22" s="122"/>
      <c r="O22" s="122"/>
      <c r="P22" s="130"/>
    </row>
    <row r="23" spans="1:19" ht="71.25" customHeight="1">
      <c r="A23" s="209"/>
      <c r="B23" s="207"/>
      <c r="C23" s="211"/>
      <c r="D23" s="211"/>
      <c r="E23" s="434">
        <v>0</v>
      </c>
      <c r="F23" s="437">
        <f>SUM(G23:J27)</f>
        <v>120</v>
      </c>
      <c r="G23" s="437">
        <v>0</v>
      </c>
      <c r="H23" s="437">
        <v>120</v>
      </c>
      <c r="I23" s="437">
        <v>0</v>
      </c>
      <c r="J23" s="437">
        <v>0</v>
      </c>
      <c r="K23" s="76" t="s">
        <v>73</v>
      </c>
      <c r="L23" s="164">
        <v>2500000</v>
      </c>
      <c r="M23" s="71" t="s">
        <v>14</v>
      </c>
      <c r="N23" s="122">
        <v>98</v>
      </c>
      <c r="O23" s="122">
        <v>0</v>
      </c>
      <c r="P23" s="130" t="s">
        <v>226</v>
      </c>
      <c r="S23" s="11"/>
    </row>
    <row r="24" spans="1:19" ht="104.25" customHeight="1">
      <c r="A24" s="209"/>
      <c r="B24" s="207"/>
      <c r="C24" s="211"/>
      <c r="D24" s="211"/>
      <c r="E24" s="434"/>
      <c r="F24" s="437"/>
      <c r="G24" s="437"/>
      <c r="H24" s="437"/>
      <c r="I24" s="437"/>
      <c r="J24" s="437"/>
      <c r="K24" s="76" t="s">
        <v>6</v>
      </c>
      <c r="L24" s="165">
        <v>2500000</v>
      </c>
      <c r="M24" s="466" t="s">
        <v>14</v>
      </c>
      <c r="N24" s="122">
        <v>98</v>
      </c>
      <c r="O24" s="122">
        <v>0</v>
      </c>
      <c r="P24" s="130" t="s">
        <v>226</v>
      </c>
      <c r="S24" s="11"/>
    </row>
    <row r="25" spans="1:20" ht="86.25" customHeight="1">
      <c r="A25" s="209"/>
      <c r="B25" s="207"/>
      <c r="C25" s="211"/>
      <c r="D25" s="211"/>
      <c r="E25" s="434"/>
      <c r="F25" s="437"/>
      <c r="G25" s="437"/>
      <c r="H25" s="437"/>
      <c r="I25" s="437"/>
      <c r="J25" s="437"/>
      <c r="K25" s="73" t="s">
        <v>80</v>
      </c>
      <c r="L25" s="162">
        <v>2000000</v>
      </c>
      <c r="M25" s="464"/>
      <c r="N25" s="122">
        <v>98</v>
      </c>
      <c r="O25" s="122">
        <v>0</v>
      </c>
      <c r="P25" s="130" t="s">
        <v>226</v>
      </c>
      <c r="T25" s="11"/>
    </row>
    <row r="26" spans="1:20" ht="31.5" customHeight="1">
      <c r="A26" s="209"/>
      <c r="B26" s="207"/>
      <c r="C26" s="211"/>
      <c r="D26" s="211"/>
      <c r="E26" s="434"/>
      <c r="F26" s="437"/>
      <c r="G26" s="437"/>
      <c r="H26" s="437"/>
      <c r="I26" s="437"/>
      <c r="J26" s="437"/>
      <c r="K26" s="75" t="s">
        <v>72</v>
      </c>
      <c r="L26" s="166" t="s">
        <v>138</v>
      </c>
      <c r="M26" s="56"/>
      <c r="N26" s="122"/>
      <c r="O26" s="122"/>
      <c r="P26" s="130"/>
      <c r="T26" s="11"/>
    </row>
    <row r="27" spans="1:20" ht="103.5" customHeight="1" thickBot="1">
      <c r="A27" s="241"/>
      <c r="B27" s="242"/>
      <c r="C27" s="243"/>
      <c r="D27" s="243"/>
      <c r="E27" s="441"/>
      <c r="F27" s="405"/>
      <c r="G27" s="405"/>
      <c r="H27" s="405"/>
      <c r="I27" s="405"/>
      <c r="J27" s="405"/>
      <c r="K27" s="244" t="s">
        <v>75</v>
      </c>
      <c r="L27" s="254" t="s">
        <v>138</v>
      </c>
      <c r="M27" s="246"/>
      <c r="N27" s="204"/>
      <c r="O27" s="204"/>
      <c r="P27" s="205"/>
      <c r="T27" s="11"/>
    </row>
    <row r="28" spans="1:18" ht="135" customHeight="1">
      <c r="A28" s="456" t="s">
        <v>230</v>
      </c>
      <c r="B28" s="433" t="s">
        <v>194</v>
      </c>
      <c r="C28" s="433" t="s">
        <v>81</v>
      </c>
      <c r="D28" s="436" t="s">
        <v>90</v>
      </c>
      <c r="E28" s="433">
        <v>59</v>
      </c>
      <c r="F28" s="459">
        <f>SUM(G28:J28)</f>
        <v>400</v>
      </c>
      <c r="G28" s="433">
        <v>0</v>
      </c>
      <c r="H28" s="433">
        <v>200</v>
      </c>
      <c r="I28" s="433">
        <v>200</v>
      </c>
      <c r="J28" s="433">
        <v>0</v>
      </c>
      <c r="K28" s="255" t="s">
        <v>71</v>
      </c>
      <c r="L28" s="256">
        <v>16000000</v>
      </c>
      <c r="M28" s="101" t="s">
        <v>14</v>
      </c>
      <c r="N28" s="252">
        <v>98</v>
      </c>
      <c r="O28" s="252">
        <v>0</v>
      </c>
      <c r="P28" s="253" t="s">
        <v>226</v>
      </c>
      <c r="R28" s="11"/>
    </row>
    <row r="29" spans="1:18" ht="135" customHeight="1">
      <c r="A29" s="457"/>
      <c r="B29" s="434"/>
      <c r="C29" s="434"/>
      <c r="D29" s="437"/>
      <c r="E29" s="434"/>
      <c r="F29" s="460"/>
      <c r="G29" s="434"/>
      <c r="H29" s="434"/>
      <c r="I29" s="434"/>
      <c r="J29" s="434"/>
      <c r="K29" s="53" t="s">
        <v>166</v>
      </c>
      <c r="L29" s="167">
        <v>3000000</v>
      </c>
      <c r="M29" s="56" t="s">
        <v>14</v>
      </c>
      <c r="N29" s="122">
        <v>98</v>
      </c>
      <c r="O29" s="122">
        <v>0</v>
      </c>
      <c r="P29" s="130" t="s">
        <v>226</v>
      </c>
      <c r="R29" s="11"/>
    </row>
    <row r="30" spans="1:18" ht="135" customHeight="1">
      <c r="A30" s="458"/>
      <c r="B30" s="435"/>
      <c r="C30" s="435"/>
      <c r="D30" s="438"/>
      <c r="E30" s="435"/>
      <c r="F30" s="461"/>
      <c r="G30" s="435"/>
      <c r="H30" s="435"/>
      <c r="I30" s="435"/>
      <c r="J30" s="435"/>
      <c r="K30" s="69" t="s">
        <v>136</v>
      </c>
      <c r="L30" s="168">
        <v>0</v>
      </c>
      <c r="M30" s="56" t="s">
        <v>14</v>
      </c>
      <c r="N30" s="122"/>
      <c r="O30" s="122"/>
      <c r="P30" s="130"/>
      <c r="R30" s="11"/>
    </row>
    <row r="31" spans="1:16" ht="66" customHeight="1">
      <c r="A31" s="453" t="s">
        <v>231</v>
      </c>
      <c r="B31" s="467" t="s">
        <v>195</v>
      </c>
      <c r="C31" s="464" t="s">
        <v>139</v>
      </c>
      <c r="D31" s="464" t="s">
        <v>232</v>
      </c>
      <c r="E31" s="414">
        <v>1</v>
      </c>
      <c r="F31" s="414">
        <f>SUM(G31:J32)</f>
        <v>1</v>
      </c>
      <c r="G31" s="414">
        <v>0</v>
      </c>
      <c r="H31" s="414">
        <v>0</v>
      </c>
      <c r="I31" s="414">
        <v>1</v>
      </c>
      <c r="J31" s="414">
        <v>0</v>
      </c>
      <c r="K31" s="78" t="s">
        <v>76</v>
      </c>
      <c r="L31" s="170">
        <v>0</v>
      </c>
      <c r="M31" s="464" t="s">
        <v>14</v>
      </c>
      <c r="N31" s="122"/>
      <c r="O31" s="122"/>
      <c r="P31" s="130"/>
    </row>
    <row r="32" spans="1:16" ht="62.25" customHeight="1">
      <c r="A32" s="453"/>
      <c r="B32" s="467"/>
      <c r="C32" s="464"/>
      <c r="D32" s="464"/>
      <c r="E32" s="414"/>
      <c r="F32" s="414"/>
      <c r="G32" s="414"/>
      <c r="H32" s="414"/>
      <c r="I32" s="414"/>
      <c r="J32" s="414"/>
      <c r="K32" s="77" t="s">
        <v>77</v>
      </c>
      <c r="L32" s="170">
        <v>0</v>
      </c>
      <c r="M32" s="464"/>
      <c r="N32" s="122"/>
      <c r="O32" s="122"/>
      <c r="P32" s="130"/>
    </row>
    <row r="33" spans="1:16" ht="112.5" customHeight="1">
      <c r="A33" s="172" t="s">
        <v>234</v>
      </c>
      <c r="B33" s="67" t="s">
        <v>196</v>
      </c>
      <c r="C33" s="67" t="s">
        <v>140</v>
      </c>
      <c r="D33" s="68" t="s">
        <v>233</v>
      </c>
      <c r="E33" s="68">
        <v>0</v>
      </c>
      <c r="F33" s="68">
        <f>SUM(G33:J33)</f>
        <v>2</v>
      </c>
      <c r="G33" s="68">
        <v>0</v>
      </c>
      <c r="H33" s="68">
        <v>0</v>
      </c>
      <c r="I33" s="68">
        <v>1</v>
      </c>
      <c r="J33" s="68">
        <v>1</v>
      </c>
      <c r="K33" s="78" t="s">
        <v>141</v>
      </c>
      <c r="L33" s="167">
        <v>1000000</v>
      </c>
      <c r="M33" s="56" t="s">
        <v>14</v>
      </c>
      <c r="N33" s="122">
        <v>98</v>
      </c>
      <c r="O33" s="122">
        <v>0</v>
      </c>
      <c r="P33" s="130" t="s">
        <v>226</v>
      </c>
    </row>
    <row r="34" spans="1:16" ht="69" customHeight="1">
      <c r="A34" s="212" t="s">
        <v>235</v>
      </c>
      <c r="B34" s="214" t="s">
        <v>197</v>
      </c>
      <c r="C34" s="216" t="s">
        <v>142</v>
      </c>
      <c r="D34" s="217" t="s">
        <v>236</v>
      </c>
      <c r="E34" s="190">
        <v>0</v>
      </c>
      <c r="F34" s="190">
        <f>SUM(G34:J37)</f>
        <v>1</v>
      </c>
      <c r="G34" s="190">
        <v>0</v>
      </c>
      <c r="H34" s="190">
        <v>1</v>
      </c>
      <c r="I34" s="190">
        <v>0</v>
      </c>
      <c r="J34" s="190">
        <v>0</v>
      </c>
      <c r="K34" s="79" t="s">
        <v>95</v>
      </c>
      <c r="L34" s="173">
        <v>1000000</v>
      </c>
      <c r="M34" s="71" t="s">
        <v>14</v>
      </c>
      <c r="N34" s="122">
        <v>98</v>
      </c>
      <c r="O34" s="122">
        <v>0</v>
      </c>
      <c r="P34" s="130" t="s">
        <v>226</v>
      </c>
    </row>
    <row r="35" spans="1:16" ht="57.75" customHeight="1">
      <c r="A35" s="213"/>
      <c r="B35" s="215"/>
      <c r="C35" s="83"/>
      <c r="D35" s="218"/>
      <c r="E35" s="218"/>
      <c r="F35" s="218"/>
      <c r="G35" s="218"/>
      <c r="H35" s="218"/>
      <c r="I35" s="218"/>
      <c r="J35" s="218"/>
      <c r="K35" s="78" t="s">
        <v>96</v>
      </c>
      <c r="L35" s="439">
        <v>1000000</v>
      </c>
      <c r="M35" s="56"/>
      <c r="N35" s="122">
        <v>98</v>
      </c>
      <c r="O35" s="122">
        <v>0</v>
      </c>
      <c r="P35" s="130" t="s">
        <v>226</v>
      </c>
    </row>
    <row r="36" spans="1:19" ht="33" customHeight="1" thickBot="1">
      <c r="A36" s="235"/>
      <c r="B36" s="236"/>
      <c r="C36" s="257"/>
      <c r="D36" s="237"/>
      <c r="E36" s="237"/>
      <c r="F36" s="237"/>
      <c r="G36" s="237"/>
      <c r="H36" s="237"/>
      <c r="I36" s="237"/>
      <c r="J36" s="237"/>
      <c r="K36" s="124" t="s">
        <v>97</v>
      </c>
      <c r="L36" s="440"/>
      <c r="M36" s="246"/>
      <c r="N36" s="204"/>
      <c r="O36" s="204"/>
      <c r="P36" s="205"/>
      <c r="S36" s="11"/>
    </row>
    <row r="37" spans="1:16" ht="61.5" customHeight="1">
      <c r="A37" s="258"/>
      <c r="B37" s="100"/>
      <c r="C37" s="259"/>
      <c r="D37" s="252"/>
      <c r="E37" s="252"/>
      <c r="F37" s="252"/>
      <c r="G37" s="252"/>
      <c r="H37" s="252"/>
      <c r="I37" s="252"/>
      <c r="J37" s="252"/>
      <c r="K37" s="240" t="s">
        <v>143</v>
      </c>
      <c r="L37" s="260">
        <v>0</v>
      </c>
      <c r="M37" s="101" t="s">
        <v>14</v>
      </c>
      <c r="N37" s="252"/>
      <c r="O37" s="252"/>
      <c r="P37" s="253"/>
    </row>
    <row r="38" spans="1:16" ht="87.75" customHeight="1">
      <c r="A38" s="453" t="s">
        <v>238</v>
      </c>
      <c r="B38" s="478" t="s">
        <v>198</v>
      </c>
      <c r="C38" s="455" t="s">
        <v>91</v>
      </c>
      <c r="D38" s="426" t="s">
        <v>237</v>
      </c>
      <c r="E38" s="468">
        <v>0</v>
      </c>
      <c r="F38" s="468">
        <f>SUM(G38:J42)</f>
        <v>1</v>
      </c>
      <c r="G38" s="414">
        <v>0</v>
      </c>
      <c r="H38" s="414">
        <v>0</v>
      </c>
      <c r="I38" s="414">
        <v>1</v>
      </c>
      <c r="J38" s="414">
        <v>0</v>
      </c>
      <c r="K38" s="78" t="s">
        <v>9</v>
      </c>
      <c r="L38" s="167">
        <v>0</v>
      </c>
      <c r="M38" s="56"/>
      <c r="N38" s="122"/>
      <c r="O38" s="122"/>
      <c r="P38" s="130"/>
    </row>
    <row r="39" spans="1:16" ht="83.25" customHeight="1">
      <c r="A39" s="470"/>
      <c r="B39" s="479"/>
      <c r="C39" s="455"/>
      <c r="D39" s="483"/>
      <c r="E39" s="468"/>
      <c r="F39" s="468"/>
      <c r="G39" s="414"/>
      <c r="H39" s="414"/>
      <c r="I39" s="414"/>
      <c r="J39" s="414"/>
      <c r="K39" s="78" t="s">
        <v>8</v>
      </c>
      <c r="L39" s="167">
        <v>0</v>
      </c>
      <c r="M39" s="56"/>
      <c r="N39" s="122"/>
      <c r="O39" s="122"/>
      <c r="P39" s="130"/>
    </row>
    <row r="40" spans="1:16" ht="62.25" customHeight="1">
      <c r="A40" s="470"/>
      <c r="B40" s="479"/>
      <c r="C40" s="481"/>
      <c r="D40" s="484"/>
      <c r="E40" s="469"/>
      <c r="F40" s="469"/>
      <c r="G40" s="469"/>
      <c r="H40" s="469"/>
      <c r="I40" s="469"/>
      <c r="J40" s="469"/>
      <c r="K40" s="78" t="s">
        <v>12</v>
      </c>
      <c r="L40" s="167">
        <v>0</v>
      </c>
      <c r="M40" s="56"/>
      <c r="N40" s="122"/>
      <c r="O40" s="122"/>
      <c r="P40" s="130"/>
    </row>
    <row r="41" spans="1:16" ht="60.75" customHeight="1">
      <c r="A41" s="470"/>
      <c r="B41" s="479"/>
      <c r="C41" s="481"/>
      <c r="D41" s="484"/>
      <c r="E41" s="469"/>
      <c r="F41" s="469"/>
      <c r="G41" s="469"/>
      <c r="H41" s="469"/>
      <c r="I41" s="469"/>
      <c r="J41" s="469"/>
      <c r="K41" s="53" t="s">
        <v>10</v>
      </c>
      <c r="L41" s="178">
        <v>2000000</v>
      </c>
      <c r="M41" s="56" t="s">
        <v>14</v>
      </c>
      <c r="N41" s="122">
        <v>98</v>
      </c>
      <c r="O41" s="122">
        <v>0</v>
      </c>
      <c r="P41" s="130" t="s">
        <v>226</v>
      </c>
    </row>
    <row r="42" spans="1:16" ht="58.5" customHeight="1">
      <c r="A42" s="470"/>
      <c r="B42" s="480"/>
      <c r="C42" s="481"/>
      <c r="D42" s="485"/>
      <c r="E42" s="469"/>
      <c r="F42" s="469"/>
      <c r="G42" s="469"/>
      <c r="H42" s="469"/>
      <c r="I42" s="469"/>
      <c r="J42" s="469"/>
      <c r="K42" s="77" t="s">
        <v>143</v>
      </c>
      <c r="L42" s="168">
        <v>0</v>
      </c>
      <c r="M42" s="56" t="s">
        <v>14</v>
      </c>
      <c r="N42" s="122"/>
      <c r="O42" s="122"/>
      <c r="P42" s="130"/>
    </row>
    <row r="43" spans="1:16" ht="24" customHeight="1" thickBot="1">
      <c r="A43" s="476" t="s">
        <v>48</v>
      </c>
      <c r="B43" s="477"/>
      <c r="C43" s="477"/>
      <c r="D43" s="477"/>
      <c r="E43" s="104">
        <f>SUM(E13:E42)</f>
        <v>243</v>
      </c>
      <c r="F43" s="105">
        <f>SUM(G43:J43)</f>
        <v>1129</v>
      </c>
      <c r="G43" s="105">
        <f>SUM(G13:G42)</f>
        <v>29</v>
      </c>
      <c r="H43" s="105">
        <f>SUM(H13:H42)</f>
        <v>526</v>
      </c>
      <c r="I43" s="104">
        <f>SUM(I13:I42)</f>
        <v>448</v>
      </c>
      <c r="J43" s="105">
        <f>SUM(J13:J42)</f>
        <v>126</v>
      </c>
      <c r="K43" s="104"/>
      <c r="L43" s="106">
        <f>SUM(L13:L42)</f>
        <v>142762706.42000002</v>
      </c>
      <c r="M43" s="107"/>
      <c r="N43" s="122"/>
      <c r="O43" s="122"/>
      <c r="P43" s="130"/>
    </row>
    <row r="44" spans="1:16" ht="30" customHeight="1">
      <c r="A44" s="450" t="s">
        <v>187</v>
      </c>
      <c r="B44" s="451"/>
      <c r="C44" s="451"/>
      <c r="D44" s="451"/>
      <c r="E44" s="451"/>
      <c r="F44" s="451"/>
      <c r="G44" s="451"/>
      <c r="H44" s="451"/>
      <c r="I44" s="451"/>
      <c r="J44" s="451"/>
      <c r="K44" s="451"/>
      <c r="L44" s="451"/>
      <c r="M44" s="451"/>
      <c r="N44" s="451"/>
      <c r="O44" s="451"/>
      <c r="P44" s="452"/>
    </row>
    <row r="45" spans="1:16" ht="99.75" customHeight="1">
      <c r="A45" s="212" t="s">
        <v>239</v>
      </c>
      <c r="B45" s="214" t="s">
        <v>199</v>
      </c>
      <c r="C45" s="214" t="s">
        <v>144</v>
      </c>
      <c r="D45" s="214" t="s">
        <v>240</v>
      </c>
      <c r="E45" s="188">
        <v>133</v>
      </c>
      <c r="F45" s="189">
        <v>680</v>
      </c>
      <c r="G45" s="190">
        <v>120</v>
      </c>
      <c r="H45" s="190">
        <v>200</v>
      </c>
      <c r="I45" s="190">
        <v>200</v>
      </c>
      <c r="J45" s="190">
        <v>160</v>
      </c>
      <c r="K45" s="81" t="s">
        <v>127</v>
      </c>
      <c r="L45" s="238">
        <v>0</v>
      </c>
      <c r="M45" s="56"/>
      <c r="N45" s="65"/>
      <c r="O45" s="65"/>
      <c r="P45" s="66"/>
    </row>
    <row r="46" spans="1:18" ht="163.5" customHeight="1">
      <c r="A46" s="213"/>
      <c r="B46" s="215"/>
      <c r="C46" s="215"/>
      <c r="D46" s="215"/>
      <c r="E46" s="220"/>
      <c r="F46" s="215"/>
      <c r="G46" s="218"/>
      <c r="H46" s="218"/>
      <c r="I46" s="218"/>
      <c r="J46" s="218"/>
      <c r="K46" s="82" t="s">
        <v>145</v>
      </c>
      <c r="L46" s="238"/>
      <c r="M46" s="56"/>
      <c r="N46" s="122"/>
      <c r="O46" s="122"/>
      <c r="P46" s="130"/>
      <c r="R46" s="11"/>
    </row>
    <row r="47" spans="1:18" ht="66.75" customHeight="1">
      <c r="A47" s="213"/>
      <c r="B47" s="215"/>
      <c r="C47" s="215"/>
      <c r="D47" s="215"/>
      <c r="E47" s="220"/>
      <c r="F47" s="215"/>
      <c r="G47" s="218"/>
      <c r="H47" s="218"/>
      <c r="I47" s="218"/>
      <c r="J47" s="218"/>
      <c r="K47" s="82" t="s">
        <v>147</v>
      </c>
      <c r="L47" s="192"/>
      <c r="M47" s="71"/>
      <c r="N47" s="80"/>
      <c r="O47" s="80"/>
      <c r="P47" s="84"/>
      <c r="R47" s="11"/>
    </row>
    <row r="48" spans="1:19" ht="27.75" customHeight="1" thickBot="1">
      <c r="A48" s="235"/>
      <c r="B48" s="236"/>
      <c r="C48" s="236"/>
      <c r="D48" s="236"/>
      <c r="E48" s="261"/>
      <c r="F48" s="236"/>
      <c r="G48" s="237"/>
      <c r="H48" s="237"/>
      <c r="I48" s="237"/>
      <c r="J48" s="237"/>
      <c r="K48" s="201" t="s">
        <v>128</v>
      </c>
      <c r="L48" s="238">
        <v>82000000</v>
      </c>
      <c r="M48" s="246" t="s">
        <v>129</v>
      </c>
      <c r="N48" s="204">
        <v>98</v>
      </c>
      <c r="O48" s="204">
        <v>0</v>
      </c>
      <c r="P48" s="205" t="s">
        <v>226</v>
      </c>
      <c r="R48" s="11"/>
      <c r="S48" s="11"/>
    </row>
    <row r="49" spans="1:16" ht="46.5" customHeight="1">
      <c r="A49" s="258"/>
      <c r="B49" s="100"/>
      <c r="C49" s="100"/>
      <c r="D49" s="100"/>
      <c r="E49" s="262"/>
      <c r="F49" s="100"/>
      <c r="G49" s="252"/>
      <c r="H49" s="252"/>
      <c r="I49" s="252"/>
      <c r="J49" s="252"/>
      <c r="K49" s="100" t="s">
        <v>146</v>
      </c>
      <c r="L49" s="263"/>
      <c r="M49" s="101"/>
      <c r="N49" s="102"/>
      <c r="O49" s="102"/>
      <c r="P49" s="103"/>
    </row>
    <row r="50" spans="1:16" s="16" customFormat="1" ht="95.25" customHeight="1">
      <c r="A50" s="482" t="s">
        <v>242</v>
      </c>
      <c r="B50" s="468" t="s">
        <v>200</v>
      </c>
      <c r="C50" s="468" t="s">
        <v>98</v>
      </c>
      <c r="D50" s="468" t="s">
        <v>241</v>
      </c>
      <c r="E50" s="419">
        <v>34</v>
      </c>
      <c r="F50" s="414">
        <v>69</v>
      </c>
      <c r="G50" s="414">
        <v>9</v>
      </c>
      <c r="H50" s="414">
        <v>25</v>
      </c>
      <c r="I50" s="414">
        <v>25</v>
      </c>
      <c r="J50" s="414">
        <v>10</v>
      </c>
      <c r="K50" s="82" t="s">
        <v>201</v>
      </c>
      <c r="L50" s="420">
        <v>6000000</v>
      </c>
      <c r="M50" s="83"/>
      <c r="N50" s="80"/>
      <c r="O50" s="80"/>
      <c r="P50" s="84"/>
    </row>
    <row r="51" spans="1:16" ht="33.75" customHeight="1">
      <c r="A51" s="482"/>
      <c r="B51" s="468"/>
      <c r="C51" s="468"/>
      <c r="D51" s="468"/>
      <c r="E51" s="419"/>
      <c r="F51" s="414"/>
      <c r="G51" s="414"/>
      <c r="H51" s="414"/>
      <c r="I51" s="414"/>
      <c r="J51" s="414"/>
      <c r="K51" s="81" t="s">
        <v>181</v>
      </c>
      <c r="L51" s="421"/>
      <c r="M51" s="56"/>
      <c r="N51" s="65"/>
      <c r="O51" s="65"/>
      <c r="P51" s="66"/>
    </row>
    <row r="52" spans="1:16" ht="39.75" customHeight="1">
      <c r="A52" s="482"/>
      <c r="B52" s="468"/>
      <c r="C52" s="468"/>
      <c r="D52" s="468"/>
      <c r="E52" s="419"/>
      <c r="F52" s="414"/>
      <c r="G52" s="414"/>
      <c r="H52" s="414"/>
      <c r="I52" s="414"/>
      <c r="J52" s="414"/>
      <c r="K52" s="81" t="s">
        <v>182</v>
      </c>
      <c r="L52" s="421"/>
      <c r="M52" s="56"/>
      <c r="N52" s="65"/>
      <c r="O52" s="65"/>
      <c r="P52" s="66"/>
    </row>
    <row r="53" spans="1:16" ht="25.5" customHeight="1">
      <c r="A53" s="482"/>
      <c r="B53" s="468"/>
      <c r="C53" s="468"/>
      <c r="D53" s="468"/>
      <c r="E53" s="419"/>
      <c r="F53" s="414"/>
      <c r="G53" s="414"/>
      <c r="H53" s="414"/>
      <c r="I53" s="414"/>
      <c r="J53" s="414"/>
      <c r="K53" s="73" t="s">
        <v>183</v>
      </c>
      <c r="L53" s="421"/>
      <c r="M53" s="56"/>
      <c r="N53" s="65"/>
      <c r="O53" s="65"/>
      <c r="P53" s="66"/>
    </row>
    <row r="54" spans="1:16" ht="44.25" customHeight="1">
      <c r="A54" s="482"/>
      <c r="B54" s="468"/>
      <c r="C54" s="468"/>
      <c r="D54" s="468"/>
      <c r="E54" s="419"/>
      <c r="F54" s="414"/>
      <c r="G54" s="414"/>
      <c r="H54" s="414"/>
      <c r="I54" s="414"/>
      <c r="J54" s="414"/>
      <c r="K54" s="76" t="s">
        <v>184</v>
      </c>
      <c r="L54" s="421"/>
      <c r="M54" s="71"/>
      <c r="N54" s="80"/>
      <c r="O54" s="80"/>
      <c r="P54" s="84"/>
    </row>
    <row r="55" spans="1:16" ht="51" customHeight="1">
      <c r="A55" s="482"/>
      <c r="B55" s="468"/>
      <c r="C55" s="468"/>
      <c r="D55" s="468"/>
      <c r="E55" s="419"/>
      <c r="F55" s="414"/>
      <c r="G55" s="414"/>
      <c r="H55" s="414"/>
      <c r="I55" s="414"/>
      <c r="J55" s="414"/>
      <c r="K55" s="73" t="s">
        <v>185</v>
      </c>
      <c r="L55" s="421"/>
      <c r="M55" s="70"/>
      <c r="N55" s="108"/>
      <c r="O55" s="108"/>
      <c r="P55" s="109"/>
    </row>
    <row r="56" spans="1:16" ht="51" customHeight="1" thickBot="1">
      <c r="A56" s="482"/>
      <c r="B56" s="468"/>
      <c r="C56" s="468"/>
      <c r="D56" s="468"/>
      <c r="E56" s="419"/>
      <c r="F56" s="414"/>
      <c r="G56" s="414"/>
      <c r="H56" s="414"/>
      <c r="I56" s="414"/>
      <c r="J56" s="414"/>
      <c r="K56" s="73" t="s">
        <v>224</v>
      </c>
      <c r="L56" s="422"/>
      <c r="M56" s="121"/>
      <c r="N56" s="122">
        <v>98</v>
      </c>
      <c r="O56" s="122">
        <v>0</v>
      </c>
      <c r="P56" s="130" t="s">
        <v>226</v>
      </c>
    </row>
    <row r="57" spans="1:16" ht="23.25" customHeight="1" thickBot="1">
      <c r="A57" s="471" t="s">
        <v>48</v>
      </c>
      <c r="B57" s="472"/>
      <c r="C57" s="472"/>
      <c r="D57" s="472"/>
      <c r="E57" s="150">
        <f>SUM(E45:E55)</f>
        <v>167</v>
      </c>
      <c r="F57" s="150">
        <f>SUM(G57:J57)</f>
        <v>749</v>
      </c>
      <c r="G57" s="150">
        <f>SUM(G45:G55)</f>
        <v>129</v>
      </c>
      <c r="H57" s="150">
        <f>SUM(H45:H55)</f>
        <v>225</v>
      </c>
      <c r="I57" s="150">
        <f>SUM(I45:I55)</f>
        <v>225</v>
      </c>
      <c r="J57" s="150">
        <f>SUM(J45:J55)</f>
        <v>170</v>
      </c>
      <c r="K57" s="149"/>
      <c r="L57" s="110">
        <f>SUM(L45:L56)</f>
        <v>88000000</v>
      </c>
      <c r="M57" s="111"/>
      <c r="N57" s="86"/>
      <c r="O57" s="112"/>
      <c r="P57" s="113"/>
    </row>
    <row r="58" spans="1:16" ht="30.75" customHeight="1" thickBot="1">
      <c r="A58" s="473" t="s">
        <v>7</v>
      </c>
      <c r="B58" s="474"/>
      <c r="C58" s="474"/>
      <c r="D58" s="474"/>
      <c r="E58" s="474"/>
      <c r="F58" s="474"/>
      <c r="G58" s="474"/>
      <c r="H58" s="474"/>
      <c r="I58" s="474"/>
      <c r="J58" s="474"/>
      <c r="K58" s="474"/>
      <c r="L58" s="474"/>
      <c r="M58" s="474"/>
      <c r="N58" s="474"/>
      <c r="O58" s="474"/>
      <c r="P58" s="475"/>
    </row>
    <row r="59" spans="1:20" ht="108.75" customHeight="1">
      <c r="A59" s="221" t="s">
        <v>277</v>
      </c>
      <c r="B59" s="224" t="s">
        <v>202</v>
      </c>
      <c r="C59" s="224" t="s">
        <v>81</v>
      </c>
      <c r="D59" s="187" t="s">
        <v>243</v>
      </c>
      <c r="E59" s="187">
        <v>11156</v>
      </c>
      <c r="F59" s="191">
        <f>SUM(G59:J61)</f>
        <v>14300</v>
      </c>
      <c r="G59" s="187">
        <v>3000</v>
      </c>
      <c r="H59" s="187">
        <v>3700</v>
      </c>
      <c r="I59" s="187">
        <v>3900</v>
      </c>
      <c r="J59" s="187">
        <v>3700</v>
      </c>
      <c r="K59" s="87" t="s">
        <v>169</v>
      </c>
      <c r="L59" s="174">
        <v>20000000</v>
      </c>
      <c r="M59" s="54" t="s">
        <v>133</v>
      </c>
      <c r="N59" s="122">
        <v>98</v>
      </c>
      <c r="O59" s="122">
        <v>0</v>
      </c>
      <c r="P59" s="130" t="s">
        <v>226</v>
      </c>
      <c r="R59" s="129"/>
      <c r="S59" s="11"/>
      <c r="T59" s="11"/>
    </row>
    <row r="60" spans="1:22" ht="167.25" customHeight="1" thickBot="1">
      <c r="A60" s="264"/>
      <c r="B60" s="265"/>
      <c r="C60" s="265"/>
      <c r="D60" s="265"/>
      <c r="E60" s="265"/>
      <c r="F60" s="266"/>
      <c r="G60" s="265"/>
      <c r="H60" s="265"/>
      <c r="I60" s="265"/>
      <c r="J60" s="265"/>
      <c r="K60" s="267" t="s">
        <v>92</v>
      </c>
      <c r="L60" s="268">
        <v>223174103</v>
      </c>
      <c r="M60" s="239" t="s">
        <v>133</v>
      </c>
      <c r="N60" s="204">
        <v>98</v>
      </c>
      <c r="O60" s="204">
        <v>0</v>
      </c>
      <c r="P60" s="205" t="s">
        <v>226</v>
      </c>
      <c r="R60">
        <f>243174103-20000000</f>
        <v>223174103</v>
      </c>
      <c r="S60" s="129" t="s">
        <v>276</v>
      </c>
      <c r="T60" s="11"/>
      <c r="V60" s="129">
        <f>+L60-825.897</f>
        <v>223173277.103</v>
      </c>
    </row>
    <row r="61" spans="1:16" ht="186" customHeight="1" thickBot="1">
      <c r="A61" s="221"/>
      <c r="B61" s="224"/>
      <c r="C61" s="224"/>
      <c r="D61" s="224"/>
      <c r="E61" s="224"/>
      <c r="F61" s="226"/>
      <c r="G61" s="224"/>
      <c r="H61" s="224"/>
      <c r="I61" s="224"/>
      <c r="J61" s="224"/>
      <c r="K61" s="269" t="s">
        <v>74</v>
      </c>
      <c r="L61" s="270">
        <v>191000000</v>
      </c>
      <c r="M61" s="271" t="s">
        <v>134</v>
      </c>
      <c r="N61" s="252">
        <v>98</v>
      </c>
      <c r="O61" s="252">
        <v>0</v>
      </c>
      <c r="P61" s="253" t="s">
        <v>226</v>
      </c>
    </row>
    <row r="62" spans="1:16" ht="121.5" customHeight="1">
      <c r="A62" s="222"/>
      <c r="B62" s="225"/>
      <c r="C62" s="225"/>
      <c r="D62" s="225"/>
      <c r="E62" s="225"/>
      <c r="F62" s="227"/>
      <c r="G62" s="225"/>
      <c r="H62" s="225"/>
      <c r="I62" s="225"/>
      <c r="J62" s="225"/>
      <c r="K62" s="87" t="s">
        <v>93</v>
      </c>
      <c r="L62" s="174">
        <v>14000000</v>
      </c>
      <c r="M62" s="93"/>
      <c r="N62" s="122">
        <v>98</v>
      </c>
      <c r="O62" s="122">
        <v>0</v>
      </c>
      <c r="P62" s="130" t="s">
        <v>226</v>
      </c>
    </row>
    <row r="63" spans="1:18" ht="48.75" customHeight="1">
      <c r="A63" s="222"/>
      <c r="B63" s="225"/>
      <c r="C63" s="225"/>
      <c r="D63" s="225"/>
      <c r="E63" s="225"/>
      <c r="F63" s="227"/>
      <c r="G63" s="225"/>
      <c r="H63" s="225"/>
      <c r="I63" s="225"/>
      <c r="J63" s="225"/>
      <c r="K63" s="89" t="s">
        <v>170</v>
      </c>
      <c r="L63" s="175">
        <v>1503698.42</v>
      </c>
      <c r="M63" s="90" t="s">
        <v>132</v>
      </c>
      <c r="N63" s="122">
        <v>98</v>
      </c>
      <c r="O63" s="122">
        <v>0</v>
      </c>
      <c r="P63" s="130" t="s">
        <v>226</v>
      </c>
      <c r="R63" s="17"/>
    </row>
    <row r="64" spans="1:18" ht="77.25" customHeight="1">
      <c r="A64" s="222"/>
      <c r="B64" s="225"/>
      <c r="C64" s="225"/>
      <c r="D64" s="225"/>
      <c r="E64" s="225"/>
      <c r="F64" s="227"/>
      <c r="G64" s="225"/>
      <c r="H64" s="225"/>
      <c r="I64" s="225"/>
      <c r="J64" s="225"/>
      <c r="K64" s="88" t="s">
        <v>203</v>
      </c>
      <c r="L64" s="176">
        <v>100000000</v>
      </c>
      <c r="M64" s="90"/>
      <c r="N64" s="122">
        <v>98</v>
      </c>
      <c r="O64" s="122">
        <v>0</v>
      </c>
      <c r="P64" s="130" t="s">
        <v>226</v>
      </c>
      <c r="R64" s="17"/>
    </row>
    <row r="65" spans="1:18" ht="153" customHeight="1">
      <c r="A65" s="223"/>
      <c r="B65" s="93"/>
      <c r="C65" s="93"/>
      <c r="D65" s="93"/>
      <c r="E65" s="93"/>
      <c r="F65" s="228"/>
      <c r="G65" s="93"/>
      <c r="H65" s="93"/>
      <c r="I65" s="93"/>
      <c r="J65" s="93"/>
      <c r="K65" s="94" t="s">
        <v>172</v>
      </c>
      <c r="L65" s="177">
        <v>14000000</v>
      </c>
      <c r="M65" s="54" t="s">
        <v>130</v>
      </c>
      <c r="N65" s="122">
        <v>98</v>
      </c>
      <c r="O65" s="122">
        <v>0</v>
      </c>
      <c r="P65" s="130" t="s">
        <v>226</v>
      </c>
      <c r="R65" s="17"/>
    </row>
    <row r="66" spans="1:16" ht="67.5" customHeight="1">
      <c r="A66" s="155" t="s">
        <v>244</v>
      </c>
      <c r="B66" s="77" t="s">
        <v>204</v>
      </c>
      <c r="C66" s="72" t="s">
        <v>101</v>
      </c>
      <c r="D66" s="78" t="s">
        <v>245</v>
      </c>
      <c r="E66" s="72">
        <v>0</v>
      </c>
      <c r="F66" s="91">
        <f aca="true" t="shared" si="1" ref="F66:F71">SUM(G66:J66)</f>
        <v>3000</v>
      </c>
      <c r="G66" s="72">
        <v>0</v>
      </c>
      <c r="H66" s="72">
        <v>500</v>
      </c>
      <c r="I66" s="72">
        <v>1250</v>
      </c>
      <c r="J66" s="72">
        <v>1250</v>
      </c>
      <c r="K66" s="88" t="s">
        <v>171</v>
      </c>
      <c r="L66" s="156">
        <v>10000000</v>
      </c>
      <c r="M66" s="72" t="s">
        <v>131</v>
      </c>
      <c r="N66" s="122">
        <v>98</v>
      </c>
      <c r="O66" s="122">
        <v>0</v>
      </c>
      <c r="P66" s="130" t="s">
        <v>226</v>
      </c>
    </row>
    <row r="67" spans="1:16" ht="108.75" customHeight="1" thickBot="1">
      <c r="A67" s="272" t="s">
        <v>247</v>
      </c>
      <c r="B67" s="273" t="s">
        <v>82</v>
      </c>
      <c r="C67" s="274" t="s">
        <v>83</v>
      </c>
      <c r="D67" s="273" t="s">
        <v>246</v>
      </c>
      <c r="E67" s="275">
        <v>12</v>
      </c>
      <c r="F67" s="276">
        <f t="shared" si="1"/>
        <v>35</v>
      </c>
      <c r="G67" s="275">
        <v>10</v>
      </c>
      <c r="H67" s="275">
        <v>15</v>
      </c>
      <c r="I67" s="275">
        <v>5</v>
      </c>
      <c r="J67" s="275">
        <v>5</v>
      </c>
      <c r="K67" s="277" t="s">
        <v>84</v>
      </c>
      <c r="L67" s="278">
        <v>13335076.58</v>
      </c>
      <c r="M67" s="92" t="s">
        <v>130</v>
      </c>
      <c r="N67" s="204">
        <v>98</v>
      </c>
      <c r="O67" s="204">
        <v>0</v>
      </c>
      <c r="P67" s="205" t="s">
        <v>226</v>
      </c>
    </row>
    <row r="68" spans="1:18" ht="108" customHeight="1">
      <c r="A68" s="279" t="s">
        <v>248</v>
      </c>
      <c r="B68" s="280" t="s">
        <v>205</v>
      </c>
      <c r="C68" s="281" t="s">
        <v>91</v>
      </c>
      <c r="D68" s="280" t="s">
        <v>237</v>
      </c>
      <c r="E68" s="282">
        <v>0</v>
      </c>
      <c r="F68" s="283">
        <f t="shared" si="1"/>
        <v>1</v>
      </c>
      <c r="G68" s="282">
        <v>0</v>
      </c>
      <c r="H68" s="282">
        <v>1</v>
      </c>
      <c r="I68" s="282">
        <v>0</v>
      </c>
      <c r="J68" s="282">
        <v>0</v>
      </c>
      <c r="K68" s="284" t="s">
        <v>94</v>
      </c>
      <c r="L68" s="285">
        <v>5000000</v>
      </c>
      <c r="M68" s="187" t="s">
        <v>186</v>
      </c>
      <c r="N68" s="252">
        <v>98</v>
      </c>
      <c r="O68" s="252">
        <v>0</v>
      </c>
      <c r="P68" s="253" t="s">
        <v>226</v>
      </c>
      <c r="R68">
        <f>19000000-667538.34</f>
        <v>18332461.66</v>
      </c>
    </row>
    <row r="69" spans="1:18" ht="170.25" customHeight="1">
      <c r="A69" s="153" t="s">
        <v>250</v>
      </c>
      <c r="B69" s="88" t="s">
        <v>85</v>
      </c>
      <c r="C69" s="72" t="s">
        <v>86</v>
      </c>
      <c r="D69" s="77" t="s">
        <v>173</v>
      </c>
      <c r="E69" s="96">
        <v>7</v>
      </c>
      <c r="F69" s="96">
        <f t="shared" si="1"/>
        <v>10</v>
      </c>
      <c r="G69" s="96">
        <v>2</v>
      </c>
      <c r="H69" s="96">
        <v>3</v>
      </c>
      <c r="I69" s="96">
        <v>3</v>
      </c>
      <c r="J69" s="96">
        <v>2</v>
      </c>
      <c r="K69" s="88" t="s">
        <v>87</v>
      </c>
      <c r="L69" s="157">
        <v>18332461.66</v>
      </c>
      <c r="M69" s="54"/>
      <c r="N69" s="122">
        <v>98</v>
      </c>
      <c r="O69" s="122">
        <v>0</v>
      </c>
      <c r="P69" s="130" t="s">
        <v>226</v>
      </c>
      <c r="R69" s="135">
        <f>+L69-2000000</f>
        <v>16332461.66</v>
      </c>
    </row>
    <row r="70" spans="1:19" ht="134.25" customHeight="1" thickBot="1">
      <c r="A70" s="153" t="s">
        <v>251</v>
      </c>
      <c r="B70" s="95" t="s">
        <v>88</v>
      </c>
      <c r="C70" s="96" t="s">
        <v>144</v>
      </c>
      <c r="D70" s="77" t="s">
        <v>249</v>
      </c>
      <c r="E70" s="97">
        <v>2000</v>
      </c>
      <c r="F70" s="98">
        <f t="shared" si="1"/>
        <v>3000</v>
      </c>
      <c r="G70" s="97">
        <v>600</v>
      </c>
      <c r="H70" s="97">
        <v>800</v>
      </c>
      <c r="I70" s="99">
        <v>800</v>
      </c>
      <c r="J70" s="99">
        <v>800</v>
      </c>
      <c r="K70" s="88" t="s">
        <v>89</v>
      </c>
      <c r="L70" s="157">
        <v>19946644.58</v>
      </c>
      <c r="M70" s="72" t="s">
        <v>186</v>
      </c>
      <c r="N70" s="122">
        <v>98</v>
      </c>
      <c r="O70" s="122">
        <v>0</v>
      </c>
      <c r="P70" s="130" t="s">
        <v>226</v>
      </c>
      <c r="R70" s="135">
        <f>+L70-5000000</f>
        <v>14946644.579999998</v>
      </c>
      <c r="S70" s="129"/>
    </row>
    <row r="71" spans="1:19" ht="30.75" customHeight="1" thickBot="1">
      <c r="A71" s="400" t="s">
        <v>48</v>
      </c>
      <c r="B71" s="401"/>
      <c r="C71" s="401"/>
      <c r="D71" s="401"/>
      <c r="E71" s="85">
        <f>SUM(E59:E70)</f>
        <v>13175</v>
      </c>
      <c r="F71" s="85">
        <f t="shared" si="1"/>
        <v>20346</v>
      </c>
      <c r="G71" s="85">
        <f>SUM(G59:G70)</f>
        <v>3612</v>
      </c>
      <c r="H71" s="85">
        <f>SUM(H59:H70)</f>
        <v>5019</v>
      </c>
      <c r="I71" s="85">
        <f>SUM(I59:I70)</f>
        <v>5958</v>
      </c>
      <c r="J71" s="85">
        <f>SUM(J59:J70)</f>
        <v>5757</v>
      </c>
      <c r="K71" s="86"/>
      <c r="L71" s="110">
        <f>SUM(L59:L70)</f>
        <v>630291984.2400001</v>
      </c>
      <c r="M71" s="111"/>
      <c r="N71" s="86"/>
      <c r="O71" s="112"/>
      <c r="P71" s="113"/>
      <c r="R71" s="17">
        <f>+L71-15000000</f>
        <v>615291984.2400001</v>
      </c>
      <c r="S71" s="11">
        <f>+L71-639624446</f>
        <v>-9332461.759999871</v>
      </c>
    </row>
    <row r="72" spans="1:16" ht="39.75" customHeight="1" thickBot="1">
      <c r="A72" s="397" t="s">
        <v>49</v>
      </c>
      <c r="B72" s="398"/>
      <c r="C72" s="398"/>
      <c r="D72" s="398"/>
      <c r="E72" s="398"/>
      <c r="F72" s="398"/>
      <c r="G72" s="398"/>
      <c r="H72" s="398"/>
      <c r="I72" s="398"/>
      <c r="J72" s="398"/>
      <c r="K72" s="398"/>
      <c r="L72" s="398"/>
      <c r="M72" s="398"/>
      <c r="N72" s="398"/>
      <c r="O72" s="398"/>
      <c r="P72" s="399"/>
    </row>
    <row r="73" spans="1:19" ht="227.25" customHeight="1" thickBot="1">
      <c r="A73" s="286" t="s">
        <v>252</v>
      </c>
      <c r="B73" s="287" t="s">
        <v>207</v>
      </c>
      <c r="C73" s="287" t="s">
        <v>2</v>
      </c>
      <c r="D73" s="287" t="s">
        <v>3</v>
      </c>
      <c r="E73" s="287">
        <f>0+6+2</f>
        <v>8</v>
      </c>
      <c r="F73" s="288">
        <f>SUM(G73:J73)</f>
        <v>14</v>
      </c>
      <c r="G73" s="289">
        <f>0+0+0</f>
        <v>0</v>
      </c>
      <c r="H73" s="289">
        <f>0+0+0</f>
        <v>0</v>
      </c>
      <c r="I73" s="290">
        <f>4+0+4</f>
        <v>8</v>
      </c>
      <c r="J73" s="291">
        <f>0+6+0</f>
        <v>6</v>
      </c>
      <c r="K73" s="292" t="s">
        <v>164</v>
      </c>
      <c r="L73" s="293">
        <f>1751000+100000+103430.38+113750</f>
        <v>2068180.38</v>
      </c>
      <c r="M73" s="294"/>
      <c r="N73" s="204">
        <v>98</v>
      </c>
      <c r="O73" s="204">
        <v>0</v>
      </c>
      <c r="P73" s="205" t="s">
        <v>226</v>
      </c>
      <c r="S73" s="11"/>
    </row>
    <row r="74" spans="1:19" ht="244.5" customHeight="1">
      <c r="A74" s="221"/>
      <c r="B74" s="219"/>
      <c r="C74" s="219"/>
      <c r="D74" s="219"/>
      <c r="E74" s="219"/>
      <c r="F74" s="229"/>
      <c r="G74" s="231"/>
      <c r="H74" s="231"/>
      <c r="I74" s="224"/>
      <c r="J74" s="233"/>
      <c r="K74" s="295" t="s">
        <v>165</v>
      </c>
      <c r="L74" s="296">
        <f>720000+135000+63649.97+185994.73</f>
        <v>1104644.7</v>
      </c>
      <c r="M74" s="297"/>
      <c r="N74" s="252">
        <v>98</v>
      </c>
      <c r="O74" s="252">
        <v>0</v>
      </c>
      <c r="P74" s="253" t="s">
        <v>226</v>
      </c>
      <c r="S74" s="11"/>
    </row>
    <row r="75" spans="1:19" ht="202.5" customHeight="1">
      <c r="A75" s="223"/>
      <c r="B75" s="82"/>
      <c r="C75" s="82"/>
      <c r="D75" s="82"/>
      <c r="E75" s="82"/>
      <c r="F75" s="230"/>
      <c r="G75" s="232"/>
      <c r="H75" s="232"/>
      <c r="I75" s="93"/>
      <c r="J75" s="234"/>
      <c r="K75" s="120" t="s">
        <v>206</v>
      </c>
      <c r="L75" s="169">
        <f>480000+90000+168991.5+379485</f>
        <v>1118476.5</v>
      </c>
      <c r="M75" s="128"/>
      <c r="N75" s="122">
        <v>98</v>
      </c>
      <c r="O75" s="122">
        <v>0</v>
      </c>
      <c r="P75" s="130" t="s">
        <v>226</v>
      </c>
      <c r="S75" s="11"/>
    </row>
    <row r="76" spans="1:121" ht="186" customHeight="1" thickBot="1">
      <c r="A76" s="402" t="s">
        <v>253</v>
      </c>
      <c r="B76" s="404" t="s">
        <v>208</v>
      </c>
      <c r="C76" s="404" t="s">
        <v>254</v>
      </c>
      <c r="D76" s="404" t="s">
        <v>255</v>
      </c>
      <c r="E76" s="406">
        <v>0</v>
      </c>
      <c r="F76" s="404">
        <f>SUM(G76:J76)</f>
        <v>4</v>
      </c>
      <c r="G76" s="406">
        <v>0</v>
      </c>
      <c r="H76" s="406">
        <v>0</v>
      </c>
      <c r="I76" s="406">
        <v>2</v>
      </c>
      <c r="J76" s="404">
        <v>2</v>
      </c>
      <c r="K76" s="124" t="s">
        <v>209</v>
      </c>
      <c r="L76" s="159">
        <f>200000+20000+3000+12000</f>
        <v>235000</v>
      </c>
      <c r="M76" s="125"/>
      <c r="N76" s="122">
        <v>98</v>
      </c>
      <c r="O76" s="122">
        <v>0</v>
      </c>
      <c r="P76" s="130" t="s">
        <v>226</v>
      </c>
      <c r="R76" s="49"/>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row>
    <row r="77" spans="1:121" ht="186" customHeight="1" thickBot="1">
      <c r="A77" s="403"/>
      <c r="B77" s="405"/>
      <c r="C77" s="405"/>
      <c r="D77" s="405"/>
      <c r="E77" s="407"/>
      <c r="F77" s="405"/>
      <c r="G77" s="407"/>
      <c r="H77" s="407"/>
      <c r="I77" s="407"/>
      <c r="J77" s="405"/>
      <c r="K77" s="298" t="s">
        <v>210</v>
      </c>
      <c r="L77" s="299">
        <v>650000</v>
      </c>
      <c r="M77" s="300"/>
      <c r="N77" s="204">
        <v>98</v>
      </c>
      <c r="O77" s="204">
        <v>0</v>
      </c>
      <c r="P77" s="205" t="s">
        <v>226</v>
      </c>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row>
    <row r="78" spans="1:16" ht="122.25" customHeight="1">
      <c r="A78" s="429" t="s">
        <v>256</v>
      </c>
      <c r="B78" s="415" t="s">
        <v>18</v>
      </c>
      <c r="C78" s="415" t="s">
        <v>257</v>
      </c>
      <c r="D78" s="415" t="s">
        <v>19</v>
      </c>
      <c r="E78" s="417">
        <v>0</v>
      </c>
      <c r="F78" s="415">
        <f>SUM(G78:J82)</f>
        <v>1</v>
      </c>
      <c r="G78" s="417">
        <v>0</v>
      </c>
      <c r="H78" s="417">
        <v>0</v>
      </c>
      <c r="I78" s="417">
        <v>1</v>
      </c>
      <c r="J78" s="417">
        <v>0</v>
      </c>
      <c r="K78" s="295" t="s">
        <v>20</v>
      </c>
      <c r="L78" s="296">
        <v>0</v>
      </c>
      <c r="M78" s="301"/>
      <c r="N78" s="102"/>
      <c r="O78" s="102"/>
      <c r="P78" s="103"/>
    </row>
    <row r="79" spans="1:16" ht="89.25" customHeight="1">
      <c r="A79" s="409"/>
      <c r="B79" s="411"/>
      <c r="C79" s="411"/>
      <c r="D79" s="411"/>
      <c r="E79" s="413"/>
      <c r="F79" s="411"/>
      <c r="G79" s="413"/>
      <c r="H79" s="413"/>
      <c r="I79" s="413"/>
      <c r="J79" s="413"/>
      <c r="K79" s="53" t="s">
        <v>17</v>
      </c>
      <c r="L79" s="161">
        <v>45000</v>
      </c>
      <c r="M79" s="426" t="s">
        <v>100</v>
      </c>
      <c r="N79" s="122">
        <v>98</v>
      </c>
      <c r="O79" s="122">
        <v>0</v>
      </c>
      <c r="P79" s="130" t="s">
        <v>226</v>
      </c>
    </row>
    <row r="80" spans="1:16" ht="59.25" customHeight="1">
      <c r="A80" s="409"/>
      <c r="B80" s="411"/>
      <c r="C80" s="411"/>
      <c r="D80" s="411"/>
      <c r="E80" s="413"/>
      <c r="F80" s="411"/>
      <c r="G80" s="413"/>
      <c r="H80" s="413"/>
      <c r="I80" s="413"/>
      <c r="J80" s="413"/>
      <c r="K80" s="77" t="s">
        <v>4</v>
      </c>
      <c r="L80" s="171">
        <v>1500000</v>
      </c>
      <c r="M80" s="427"/>
      <c r="N80" s="122">
        <v>98</v>
      </c>
      <c r="O80" s="122">
        <v>0</v>
      </c>
      <c r="P80" s="130" t="s">
        <v>226</v>
      </c>
    </row>
    <row r="81" spans="1:16" ht="42.75" customHeight="1">
      <c r="A81" s="409"/>
      <c r="B81" s="411"/>
      <c r="C81" s="411"/>
      <c r="D81" s="411"/>
      <c r="E81" s="413"/>
      <c r="F81" s="411"/>
      <c r="G81" s="413"/>
      <c r="H81" s="413"/>
      <c r="I81" s="413"/>
      <c r="J81" s="413"/>
      <c r="K81" s="53" t="s">
        <v>5</v>
      </c>
      <c r="L81" s="161">
        <v>85000</v>
      </c>
      <c r="M81" s="427"/>
      <c r="N81" s="122">
        <v>98</v>
      </c>
      <c r="O81" s="122">
        <v>0</v>
      </c>
      <c r="P81" s="130" t="s">
        <v>226</v>
      </c>
    </row>
    <row r="82" spans="1:16" ht="50.25" customHeight="1">
      <c r="A82" s="430"/>
      <c r="B82" s="416"/>
      <c r="C82" s="416"/>
      <c r="D82" s="416"/>
      <c r="E82" s="418"/>
      <c r="F82" s="416"/>
      <c r="G82" s="418"/>
      <c r="H82" s="418"/>
      <c r="I82" s="418"/>
      <c r="J82" s="418"/>
      <c r="K82" s="123" t="s">
        <v>16</v>
      </c>
      <c r="L82" s="161">
        <v>430000</v>
      </c>
      <c r="M82" s="428"/>
      <c r="N82" s="122">
        <v>98</v>
      </c>
      <c r="O82" s="122">
        <v>0</v>
      </c>
      <c r="P82" s="130" t="s">
        <v>226</v>
      </c>
    </row>
    <row r="83" spans="1:16" ht="133.5" customHeight="1">
      <c r="A83" s="408" t="s">
        <v>258</v>
      </c>
      <c r="B83" s="410" t="s">
        <v>213</v>
      </c>
      <c r="C83" s="410" t="s">
        <v>257</v>
      </c>
      <c r="D83" s="410" t="s">
        <v>19</v>
      </c>
      <c r="E83" s="412">
        <v>0</v>
      </c>
      <c r="F83" s="412">
        <f>SUM(G83:J84)</f>
        <v>2</v>
      </c>
      <c r="G83" s="412">
        <f>0+0</f>
        <v>0</v>
      </c>
      <c r="H83" s="412">
        <f>0+0</f>
        <v>0</v>
      </c>
      <c r="I83" s="410">
        <f>1+0</f>
        <v>1</v>
      </c>
      <c r="J83" s="412">
        <f>1+0</f>
        <v>1</v>
      </c>
      <c r="K83" s="119" t="s">
        <v>211</v>
      </c>
      <c r="L83" s="160">
        <v>1500000</v>
      </c>
      <c r="M83" s="126"/>
      <c r="N83" s="122">
        <v>98</v>
      </c>
      <c r="O83" s="122">
        <v>0</v>
      </c>
      <c r="P83" s="130" t="s">
        <v>226</v>
      </c>
    </row>
    <row r="84" spans="1:16" ht="59.25" customHeight="1">
      <c r="A84" s="409"/>
      <c r="B84" s="411"/>
      <c r="C84" s="411"/>
      <c r="D84" s="411"/>
      <c r="E84" s="413"/>
      <c r="F84" s="413"/>
      <c r="G84" s="413"/>
      <c r="H84" s="413"/>
      <c r="I84" s="411"/>
      <c r="J84" s="413"/>
      <c r="K84" s="119" t="s">
        <v>212</v>
      </c>
      <c r="L84" s="160">
        <v>1600000</v>
      </c>
      <c r="M84" s="126"/>
      <c r="N84" s="122">
        <v>98</v>
      </c>
      <c r="O84" s="122">
        <v>0</v>
      </c>
      <c r="P84" s="130" t="s">
        <v>226</v>
      </c>
    </row>
    <row r="85" spans="1:16" ht="90.75" customHeight="1">
      <c r="A85" s="408" t="s">
        <v>259</v>
      </c>
      <c r="B85" s="410" t="s">
        <v>214</v>
      </c>
      <c r="C85" s="410" t="s">
        <v>260</v>
      </c>
      <c r="D85" s="410" t="s">
        <v>261</v>
      </c>
      <c r="E85" s="412">
        <v>0</v>
      </c>
      <c r="F85" s="412">
        <f>SUM(G85:J86)</f>
        <v>3</v>
      </c>
      <c r="G85" s="412">
        <v>0</v>
      </c>
      <c r="H85" s="412">
        <v>1</v>
      </c>
      <c r="I85" s="412">
        <v>1</v>
      </c>
      <c r="J85" s="412">
        <v>1</v>
      </c>
      <c r="K85" s="81" t="s">
        <v>21</v>
      </c>
      <c r="L85" s="161">
        <v>0</v>
      </c>
      <c r="M85" s="127"/>
      <c r="N85" s="65"/>
      <c r="O85" s="65"/>
      <c r="P85" s="66"/>
    </row>
    <row r="86" spans="1:16" ht="94.5" customHeight="1" thickBot="1">
      <c r="A86" s="424"/>
      <c r="B86" s="425"/>
      <c r="C86" s="425"/>
      <c r="D86" s="425"/>
      <c r="E86" s="423"/>
      <c r="F86" s="423"/>
      <c r="G86" s="423"/>
      <c r="H86" s="423"/>
      <c r="I86" s="423"/>
      <c r="J86" s="423"/>
      <c r="K86" s="201" t="s">
        <v>22</v>
      </c>
      <c r="L86" s="202">
        <v>160000</v>
      </c>
      <c r="M86" s="203" t="s">
        <v>100</v>
      </c>
      <c r="N86" s="204">
        <v>98</v>
      </c>
      <c r="O86" s="204">
        <v>0</v>
      </c>
      <c r="P86" s="205" t="s">
        <v>226</v>
      </c>
    </row>
    <row r="87" spans="1:16" ht="44.25" customHeight="1" thickBot="1">
      <c r="A87" s="193" t="s">
        <v>79</v>
      </c>
      <c r="B87" s="150"/>
      <c r="C87" s="150"/>
      <c r="D87" s="150"/>
      <c r="E87" s="195">
        <f>SUM(E73:E86)</f>
        <v>8</v>
      </c>
      <c r="F87" s="196">
        <f>SUM(G87:J87)</f>
        <v>24</v>
      </c>
      <c r="G87" s="196">
        <f>SUM(G73:G86)</f>
        <v>0</v>
      </c>
      <c r="H87" s="196">
        <f>SUM(H73:H86)</f>
        <v>1</v>
      </c>
      <c r="I87" s="196">
        <f>SUM(I73:I86)</f>
        <v>13</v>
      </c>
      <c r="J87" s="196">
        <f>SUM(J73:J86)</f>
        <v>10</v>
      </c>
      <c r="K87" s="149"/>
      <c r="L87" s="197">
        <f>SUM(L73:L86)</f>
        <v>10496301.58</v>
      </c>
      <c r="M87" s="198"/>
      <c r="N87" s="199"/>
      <c r="O87" s="199"/>
      <c r="P87" s="200"/>
    </row>
    <row r="88" spans="1:16" ht="44.25" customHeight="1" thickBot="1">
      <c r="A88" s="361"/>
      <c r="B88" s="361"/>
      <c r="C88" s="361"/>
      <c r="D88" s="361"/>
      <c r="E88" s="361"/>
      <c r="F88" s="362"/>
      <c r="G88" s="362"/>
      <c r="H88" s="362"/>
      <c r="I88" s="362"/>
      <c r="J88" s="362"/>
      <c r="K88" s="363"/>
      <c r="L88" s="364"/>
      <c r="M88" s="365"/>
      <c r="N88" s="366"/>
      <c r="O88" s="366"/>
      <c r="P88" s="366"/>
    </row>
    <row r="89" spans="1:16" ht="44.25" customHeight="1" thickBot="1">
      <c r="A89" s="361"/>
      <c r="B89" s="361"/>
      <c r="C89" s="361"/>
      <c r="D89" s="361"/>
      <c r="E89" s="361"/>
      <c r="F89" s="362"/>
      <c r="G89" s="362"/>
      <c r="H89" s="362"/>
      <c r="I89" s="362"/>
      <c r="J89" s="362"/>
      <c r="K89" s="368" t="s">
        <v>278</v>
      </c>
      <c r="L89" s="369">
        <f>+L87+L71+L57+L43</f>
        <v>871550992.2400002</v>
      </c>
      <c r="M89" s="367"/>
      <c r="N89" s="366"/>
      <c r="O89" s="366"/>
      <c r="P89" s="366"/>
    </row>
    <row r="90" spans="6:8" ht="45.75" customHeight="1" thickBot="1">
      <c r="F90" s="370"/>
      <c r="G90" s="371"/>
      <c r="H90" s="367"/>
    </row>
    <row r="91" spans="1:16" ht="57" customHeight="1" thickBot="1">
      <c r="A91" s="387" t="s">
        <v>62</v>
      </c>
      <c r="B91" s="387" t="s">
        <v>63</v>
      </c>
      <c r="C91" s="387" t="s">
        <v>51</v>
      </c>
      <c r="D91" s="387" t="s">
        <v>52</v>
      </c>
      <c r="E91" s="387" t="s">
        <v>53</v>
      </c>
      <c r="F91" s="387" t="s">
        <v>54</v>
      </c>
      <c r="G91" s="384" t="s">
        <v>78</v>
      </c>
      <c r="H91" s="385"/>
      <c r="I91" s="385"/>
      <c r="J91" s="386"/>
      <c r="K91" s="387" t="s">
        <v>55</v>
      </c>
      <c r="L91" s="387" t="s">
        <v>56</v>
      </c>
      <c r="M91" s="389" t="s">
        <v>57</v>
      </c>
      <c r="N91" s="391" t="s">
        <v>66</v>
      </c>
      <c r="O91" s="392"/>
      <c r="P91" s="393"/>
    </row>
    <row r="92" spans="1:16" ht="45" customHeight="1" thickBot="1">
      <c r="A92" s="388"/>
      <c r="B92" s="388"/>
      <c r="C92" s="388"/>
      <c r="D92" s="388"/>
      <c r="E92" s="388"/>
      <c r="F92" s="388"/>
      <c r="G92" s="13" t="s">
        <v>58</v>
      </c>
      <c r="H92" s="12" t="s">
        <v>59</v>
      </c>
      <c r="I92" s="12" t="s">
        <v>60</v>
      </c>
      <c r="J92" s="14" t="s">
        <v>61</v>
      </c>
      <c r="K92" s="388"/>
      <c r="L92" s="388"/>
      <c r="M92" s="390"/>
      <c r="N92" s="52" t="s">
        <v>67</v>
      </c>
      <c r="O92" s="52" t="s">
        <v>68</v>
      </c>
      <c r="P92" s="52" t="s">
        <v>69</v>
      </c>
    </row>
    <row r="93" spans="1:16" ht="45" customHeight="1" thickBot="1">
      <c r="A93" s="394" t="s">
        <v>102</v>
      </c>
      <c r="B93" s="395"/>
      <c r="C93" s="395"/>
      <c r="D93" s="395"/>
      <c r="E93" s="395"/>
      <c r="F93" s="395"/>
      <c r="G93" s="395"/>
      <c r="H93" s="395"/>
      <c r="I93" s="395"/>
      <c r="J93" s="395"/>
      <c r="K93" s="395"/>
      <c r="L93" s="395"/>
      <c r="M93" s="395"/>
      <c r="N93" s="395"/>
      <c r="O93" s="395"/>
      <c r="P93" s="396"/>
    </row>
    <row r="94" spans="1:16" ht="95.25" customHeight="1">
      <c r="A94" s="352" t="s">
        <v>262</v>
      </c>
      <c r="B94" s="353" t="s">
        <v>103</v>
      </c>
      <c r="C94" s="354" t="s">
        <v>47</v>
      </c>
      <c r="D94" s="354" t="s">
        <v>263</v>
      </c>
      <c r="E94" s="355">
        <v>1</v>
      </c>
      <c r="F94" s="532">
        <v>8</v>
      </c>
      <c r="G94" s="532">
        <v>2</v>
      </c>
      <c r="H94" s="532">
        <v>2</v>
      </c>
      <c r="I94" s="532">
        <v>2</v>
      </c>
      <c r="J94" s="532">
        <v>2</v>
      </c>
      <c r="K94" s="326" t="s">
        <v>104</v>
      </c>
      <c r="L94" s="356">
        <v>17060000</v>
      </c>
      <c r="M94" s="354" t="s">
        <v>100</v>
      </c>
      <c r="N94" s="122">
        <v>98</v>
      </c>
      <c r="O94" s="122">
        <v>0</v>
      </c>
      <c r="P94" s="130" t="s">
        <v>226</v>
      </c>
    </row>
    <row r="95" spans="1:16" ht="45.75" customHeight="1">
      <c r="A95" s="381" t="s">
        <v>264</v>
      </c>
      <c r="B95" s="379" t="s">
        <v>105</v>
      </c>
      <c r="C95" s="380" t="s">
        <v>152</v>
      </c>
      <c r="D95" s="380" t="s">
        <v>233</v>
      </c>
      <c r="E95" s="533">
        <v>1</v>
      </c>
      <c r="F95" s="534">
        <f>SUM(G95:J97)</f>
        <v>7</v>
      </c>
      <c r="G95" s="534">
        <v>4</v>
      </c>
      <c r="H95" s="534">
        <v>1</v>
      </c>
      <c r="I95" s="534">
        <v>1</v>
      </c>
      <c r="J95" s="534">
        <v>1</v>
      </c>
      <c r="K95" s="358" t="s">
        <v>106</v>
      </c>
      <c r="L95" s="180">
        <v>0</v>
      </c>
      <c r="M95" s="357"/>
      <c r="N95" s="122">
        <v>98</v>
      </c>
      <c r="O95" s="122">
        <v>0</v>
      </c>
      <c r="P95" s="130" t="s">
        <v>226</v>
      </c>
    </row>
    <row r="96" spans="1:16" ht="47.25" customHeight="1">
      <c r="A96" s="382"/>
      <c r="B96" s="535"/>
      <c r="C96" s="380"/>
      <c r="D96" s="380"/>
      <c r="E96" s="533"/>
      <c r="F96" s="534"/>
      <c r="G96" s="534"/>
      <c r="H96" s="534"/>
      <c r="I96" s="534"/>
      <c r="J96" s="534"/>
      <c r="K96" s="358" t="s">
        <v>107</v>
      </c>
      <c r="L96" s="536">
        <v>0</v>
      </c>
      <c r="M96" s="537"/>
      <c r="N96" s="122">
        <v>98</v>
      </c>
      <c r="O96" s="122">
        <v>0</v>
      </c>
      <c r="P96" s="130" t="s">
        <v>226</v>
      </c>
    </row>
    <row r="97" spans="1:16" ht="33.75" customHeight="1">
      <c r="A97" s="383"/>
      <c r="B97" s="538"/>
      <c r="C97" s="380"/>
      <c r="D97" s="380"/>
      <c r="E97" s="533"/>
      <c r="F97" s="534"/>
      <c r="G97" s="534"/>
      <c r="H97" s="534"/>
      <c r="I97" s="534"/>
      <c r="J97" s="534"/>
      <c r="K97" s="358" t="s">
        <v>108</v>
      </c>
      <c r="L97" s="180">
        <f>19000000+3500000</f>
        <v>22500000</v>
      </c>
      <c r="M97" s="357" t="s">
        <v>100</v>
      </c>
      <c r="N97" s="122">
        <v>98</v>
      </c>
      <c r="O97" s="122">
        <v>0</v>
      </c>
      <c r="P97" s="130" t="s">
        <v>226</v>
      </c>
    </row>
    <row r="98" spans="1:16" ht="37.5" customHeight="1">
      <c r="A98" s="377" t="s">
        <v>265</v>
      </c>
      <c r="B98" s="379" t="s">
        <v>109</v>
      </c>
      <c r="C98" s="539" t="s">
        <v>110</v>
      </c>
      <c r="D98" s="380" t="s">
        <v>263</v>
      </c>
      <c r="E98" s="380">
        <v>0</v>
      </c>
      <c r="F98" s="533">
        <v>3</v>
      </c>
      <c r="G98" s="533">
        <v>0</v>
      </c>
      <c r="H98" s="533">
        <v>1</v>
      </c>
      <c r="I98" s="533">
        <v>1</v>
      </c>
      <c r="J98" s="533">
        <v>1</v>
      </c>
      <c r="K98" s="359" t="s">
        <v>106</v>
      </c>
      <c r="L98" s="180">
        <v>0</v>
      </c>
      <c r="M98" s="357"/>
      <c r="N98" s="122">
        <v>98</v>
      </c>
      <c r="O98" s="122">
        <v>0</v>
      </c>
      <c r="P98" s="130" t="s">
        <v>226</v>
      </c>
    </row>
    <row r="99" spans="1:16" ht="67.5" customHeight="1">
      <c r="A99" s="378"/>
      <c r="B99" s="538"/>
      <c r="C99" s="539"/>
      <c r="D99" s="380"/>
      <c r="E99" s="380"/>
      <c r="F99" s="533"/>
      <c r="G99" s="533"/>
      <c r="H99" s="533"/>
      <c r="I99" s="533"/>
      <c r="J99" s="533"/>
      <c r="K99" s="358" t="s">
        <v>111</v>
      </c>
      <c r="L99" s="180">
        <v>9021200</v>
      </c>
      <c r="M99" s="540" t="s">
        <v>100</v>
      </c>
      <c r="N99" s="122">
        <v>98</v>
      </c>
      <c r="O99" s="122">
        <v>0</v>
      </c>
      <c r="P99" s="130" t="s">
        <v>226</v>
      </c>
    </row>
    <row r="100" spans="1:16" ht="37.5" customHeight="1" thickBot="1">
      <c r="A100" s="541" t="s">
        <v>112</v>
      </c>
      <c r="B100" s="542"/>
      <c r="C100" s="542"/>
      <c r="D100" s="543"/>
      <c r="E100" s="360">
        <f aca="true" t="shared" si="2" ref="E100:J100">SUM(E94:E99)</f>
        <v>2</v>
      </c>
      <c r="F100" s="360">
        <f>SUM(F94:F99)</f>
        <v>18</v>
      </c>
      <c r="G100" s="360">
        <f>SUM(G94:G99)</f>
        <v>6</v>
      </c>
      <c r="H100" s="360">
        <f>SUM(H94:H99)</f>
        <v>4</v>
      </c>
      <c r="I100" s="360">
        <f t="shared" si="2"/>
        <v>4</v>
      </c>
      <c r="J100" s="360">
        <f t="shared" si="2"/>
        <v>4</v>
      </c>
      <c r="K100" s="544"/>
      <c r="L100" s="545">
        <f>SUM(L94:L99)</f>
        <v>48581200</v>
      </c>
      <c r="M100" s="546"/>
      <c r="N100" s="122">
        <v>98</v>
      </c>
      <c r="O100" s="122">
        <v>0</v>
      </c>
      <c r="P100" s="130" t="s">
        <v>226</v>
      </c>
    </row>
    <row r="101" spans="1:16" ht="52.5" customHeight="1" thickBot="1">
      <c r="A101" s="397" t="s">
        <v>113</v>
      </c>
      <c r="B101" s="398"/>
      <c r="C101" s="398"/>
      <c r="D101" s="398"/>
      <c r="E101" s="398"/>
      <c r="F101" s="398"/>
      <c r="G101" s="398"/>
      <c r="H101" s="398"/>
      <c r="I101" s="398"/>
      <c r="J101" s="398"/>
      <c r="K101" s="395"/>
      <c r="L101" s="395"/>
      <c r="M101" s="395"/>
      <c r="N101" s="395"/>
      <c r="O101" s="395"/>
      <c r="P101" s="396"/>
    </row>
    <row r="102" spans="1:16" ht="60.75" customHeight="1">
      <c r="A102" s="181" t="s">
        <v>266</v>
      </c>
      <c r="B102" s="142" t="s">
        <v>217</v>
      </c>
      <c r="C102" s="139" t="s">
        <v>151</v>
      </c>
      <c r="D102" s="139" t="s">
        <v>233</v>
      </c>
      <c r="E102" s="488">
        <f>0+40+52+65+12+12</f>
        <v>181</v>
      </c>
      <c r="F102" s="488">
        <f>SUM(G102:J102)</f>
        <v>472</v>
      </c>
      <c r="G102" s="488">
        <f>115+10+10+90+3+3+50+3+2</f>
        <v>286</v>
      </c>
      <c r="H102" s="488">
        <f>20+40+3+3+3+3</f>
        <v>72</v>
      </c>
      <c r="I102" s="488">
        <f>20+38+3+3+4+3</f>
        <v>71</v>
      </c>
      <c r="J102" s="488">
        <f>10+20+3+3+4+3</f>
        <v>43</v>
      </c>
      <c r="K102" s="151" t="s">
        <v>149</v>
      </c>
      <c r="L102" s="182">
        <v>1559200</v>
      </c>
      <c r="M102" s="489" t="s">
        <v>100</v>
      </c>
      <c r="N102" s="122">
        <v>98</v>
      </c>
      <c r="O102" s="122">
        <v>0</v>
      </c>
      <c r="P102" s="130" t="s">
        <v>226</v>
      </c>
    </row>
    <row r="103" spans="1:16" ht="76.5" customHeight="1" thickBot="1">
      <c r="A103" s="145"/>
      <c r="B103" s="330"/>
      <c r="C103" s="141"/>
      <c r="D103" s="141"/>
      <c r="E103" s="141"/>
      <c r="F103" s="141"/>
      <c r="G103" s="141"/>
      <c r="H103" s="141"/>
      <c r="I103" s="141"/>
      <c r="J103" s="141"/>
      <c r="K103" s="331" t="s">
        <v>174</v>
      </c>
      <c r="L103" s="332">
        <f>1000000+976296.1</f>
        <v>1976296.1</v>
      </c>
      <c r="M103" s="490" t="s">
        <v>100</v>
      </c>
      <c r="N103" s="204">
        <v>98</v>
      </c>
      <c r="O103" s="204">
        <v>0</v>
      </c>
      <c r="P103" s="205" t="s">
        <v>226</v>
      </c>
    </row>
    <row r="104" spans="1:16" ht="60" customHeight="1">
      <c r="A104" s="333"/>
      <c r="B104" s="142"/>
      <c r="C104" s="139"/>
      <c r="D104" s="139"/>
      <c r="E104" s="139"/>
      <c r="F104" s="139"/>
      <c r="G104" s="139"/>
      <c r="H104" s="139"/>
      <c r="I104" s="139"/>
      <c r="J104" s="139"/>
      <c r="K104" s="334" t="s">
        <v>148</v>
      </c>
      <c r="L104" s="335">
        <v>4179056</v>
      </c>
      <c r="M104" s="491" t="s">
        <v>100</v>
      </c>
      <c r="N104" s="252">
        <v>98</v>
      </c>
      <c r="O104" s="252">
        <v>0</v>
      </c>
      <c r="P104" s="253" t="s">
        <v>226</v>
      </c>
    </row>
    <row r="105" spans="1:16" ht="30" customHeight="1">
      <c r="A105" s="144"/>
      <c r="B105" s="143"/>
      <c r="C105" s="140"/>
      <c r="D105" s="140"/>
      <c r="E105" s="140"/>
      <c r="F105" s="140"/>
      <c r="G105" s="140"/>
      <c r="H105" s="140"/>
      <c r="I105" s="140"/>
      <c r="J105" s="140"/>
      <c r="K105" s="44" t="s">
        <v>175</v>
      </c>
      <c r="L105" s="183">
        <v>2159438.4</v>
      </c>
      <c r="M105" s="489" t="s">
        <v>100</v>
      </c>
      <c r="N105" s="122">
        <v>98</v>
      </c>
      <c r="O105" s="122">
        <v>0</v>
      </c>
      <c r="P105" s="130" t="s">
        <v>226</v>
      </c>
    </row>
    <row r="106" spans="1:16" ht="57.75" customHeight="1">
      <c r="A106" s="144"/>
      <c r="B106" s="143"/>
      <c r="C106" s="140"/>
      <c r="D106" s="140"/>
      <c r="E106" s="140"/>
      <c r="F106" s="140"/>
      <c r="G106" s="140"/>
      <c r="H106" s="140"/>
      <c r="I106" s="140"/>
      <c r="J106" s="140"/>
      <c r="K106" s="44" t="s">
        <v>150</v>
      </c>
      <c r="L106" s="182">
        <v>800000</v>
      </c>
      <c r="M106" s="489" t="s">
        <v>100</v>
      </c>
      <c r="N106" s="122">
        <v>98</v>
      </c>
      <c r="O106" s="122">
        <v>0</v>
      </c>
      <c r="P106" s="130" t="s">
        <v>226</v>
      </c>
    </row>
    <row r="107" spans="1:16" ht="77.25" customHeight="1">
      <c r="A107" s="144"/>
      <c r="B107" s="143"/>
      <c r="C107" s="140"/>
      <c r="D107" s="140"/>
      <c r="E107" s="140"/>
      <c r="F107" s="140"/>
      <c r="G107" s="140"/>
      <c r="H107" s="140"/>
      <c r="I107" s="140"/>
      <c r="J107" s="140"/>
      <c r="K107" s="151" t="s">
        <v>176</v>
      </c>
      <c r="L107" s="183">
        <v>1150000</v>
      </c>
      <c r="M107" s="489" t="s">
        <v>100</v>
      </c>
      <c r="N107" s="122">
        <v>98</v>
      </c>
      <c r="O107" s="122">
        <v>0</v>
      </c>
      <c r="P107" s="130" t="s">
        <v>226</v>
      </c>
    </row>
    <row r="108" spans="1:16" ht="77.25" customHeight="1" thickBot="1">
      <c r="A108" s="145"/>
      <c r="B108" s="330"/>
      <c r="C108" s="141"/>
      <c r="D108" s="141"/>
      <c r="E108" s="141"/>
      <c r="F108" s="141"/>
      <c r="G108" s="141"/>
      <c r="H108" s="141"/>
      <c r="I108" s="141"/>
      <c r="J108" s="141"/>
      <c r="K108" s="336" t="s">
        <v>215</v>
      </c>
      <c r="L108" s="325">
        <v>794467.19</v>
      </c>
      <c r="M108" s="490" t="s">
        <v>100</v>
      </c>
      <c r="N108" s="204">
        <v>98</v>
      </c>
      <c r="O108" s="204">
        <v>0</v>
      </c>
      <c r="P108" s="205" t="s">
        <v>226</v>
      </c>
    </row>
    <row r="109" spans="1:16" ht="226.5" customHeight="1">
      <c r="A109" s="333"/>
      <c r="B109" s="142"/>
      <c r="C109" s="139"/>
      <c r="D109" s="139"/>
      <c r="E109" s="139"/>
      <c r="F109" s="139"/>
      <c r="G109" s="139"/>
      <c r="H109" s="139"/>
      <c r="I109" s="139"/>
      <c r="J109" s="139"/>
      <c r="K109" s="334" t="s">
        <v>216</v>
      </c>
      <c r="L109" s="337">
        <v>1700000</v>
      </c>
      <c r="M109" s="491" t="s">
        <v>100</v>
      </c>
      <c r="N109" s="252">
        <v>98</v>
      </c>
      <c r="O109" s="252">
        <v>0</v>
      </c>
      <c r="P109" s="253" t="s">
        <v>226</v>
      </c>
    </row>
    <row r="110" spans="1:16" ht="126" customHeight="1">
      <c r="A110" s="144"/>
      <c r="B110" s="143"/>
      <c r="C110" s="140"/>
      <c r="D110" s="140"/>
      <c r="E110" s="140"/>
      <c r="F110" s="140"/>
      <c r="G110" s="140"/>
      <c r="H110" s="140"/>
      <c r="I110" s="140"/>
      <c r="J110" s="140"/>
      <c r="K110" s="44" t="s">
        <v>15</v>
      </c>
      <c r="L110" s="184">
        <v>3179056</v>
      </c>
      <c r="M110" s="489" t="s">
        <v>100</v>
      </c>
      <c r="N110" s="122">
        <v>98</v>
      </c>
      <c r="O110" s="122">
        <v>0</v>
      </c>
      <c r="P110" s="130" t="s">
        <v>226</v>
      </c>
    </row>
    <row r="111" spans="1:16" ht="142.5" customHeight="1">
      <c r="A111" s="144"/>
      <c r="B111" s="143"/>
      <c r="C111" s="140"/>
      <c r="D111" s="140"/>
      <c r="E111" s="140"/>
      <c r="F111" s="140"/>
      <c r="G111" s="140"/>
      <c r="H111" s="140"/>
      <c r="I111" s="140"/>
      <c r="J111" s="140"/>
      <c r="K111" s="152" t="s">
        <v>0</v>
      </c>
      <c r="L111" s="185">
        <v>150000</v>
      </c>
      <c r="M111" s="492" t="s">
        <v>100</v>
      </c>
      <c r="N111" s="122">
        <v>98</v>
      </c>
      <c r="O111" s="122">
        <v>0</v>
      </c>
      <c r="P111" s="130" t="s">
        <v>226</v>
      </c>
    </row>
    <row r="112" spans="1:16" ht="47.25" customHeight="1" thickBot="1">
      <c r="A112" s="145"/>
      <c r="B112" s="330"/>
      <c r="C112" s="141"/>
      <c r="D112" s="141"/>
      <c r="E112" s="141"/>
      <c r="F112" s="141"/>
      <c r="G112" s="141"/>
      <c r="H112" s="141"/>
      <c r="I112" s="141"/>
      <c r="J112" s="141"/>
      <c r="K112" s="338" t="s">
        <v>1</v>
      </c>
      <c r="L112" s="339">
        <v>400000</v>
      </c>
      <c r="M112" s="493" t="s">
        <v>100</v>
      </c>
      <c r="N112" s="204">
        <v>98</v>
      </c>
      <c r="O112" s="204">
        <v>0</v>
      </c>
      <c r="P112" s="205" t="s">
        <v>226</v>
      </c>
    </row>
    <row r="113" spans="1:16" ht="84" customHeight="1" thickBot="1">
      <c r="A113" s="340"/>
      <c r="B113" s="341"/>
      <c r="C113" s="342"/>
      <c r="D113" s="343"/>
      <c r="E113" s="494"/>
      <c r="F113" s="494"/>
      <c r="G113" s="494"/>
      <c r="H113" s="494"/>
      <c r="I113" s="494"/>
      <c r="J113" s="494"/>
      <c r="K113" s="344" t="s">
        <v>179</v>
      </c>
      <c r="L113" s="345">
        <v>60000</v>
      </c>
      <c r="M113" s="495" t="s">
        <v>100</v>
      </c>
      <c r="N113" s="252">
        <v>98</v>
      </c>
      <c r="O113" s="252">
        <v>0</v>
      </c>
      <c r="P113" s="253" t="s">
        <v>226</v>
      </c>
    </row>
    <row r="114" spans="1:16" ht="49.5" customHeight="1" thickBot="1">
      <c r="A114" s="131"/>
      <c r="B114" s="132"/>
      <c r="C114" s="134"/>
      <c r="D114" s="133"/>
      <c r="E114" s="496"/>
      <c r="F114" s="496"/>
      <c r="G114" s="496"/>
      <c r="H114" s="496"/>
      <c r="I114" s="496"/>
      <c r="J114" s="496"/>
      <c r="K114" s="146" t="s">
        <v>180</v>
      </c>
      <c r="L114" s="497"/>
      <c r="M114" s="492"/>
      <c r="N114" s="498"/>
      <c r="O114" s="499"/>
      <c r="P114" s="500"/>
    </row>
    <row r="115" spans="1:16" ht="233.25" customHeight="1" thickBot="1">
      <c r="A115" s="501" t="s">
        <v>112</v>
      </c>
      <c r="B115" s="502"/>
      <c r="C115" s="503"/>
      <c r="D115" s="504"/>
      <c r="E115" s="47">
        <f aca="true" t="shared" si="3" ref="E115:J115">SUM(E102:E112)</f>
        <v>181</v>
      </c>
      <c r="F115" s="47">
        <f t="shared" si="3"/>
        <v>472</v>
      </c>
      <c r="G115" s="47">
        <f t="shared" si="3"/>
        <v>286</v>
      </c>
      <c r="H115" s="47">
        <f t="shared" si="3"/>
        <v>72</v>
      </c>
      <c r="I115" s="47">
        <f t="shared" si="3"/>
        <v>71</v>
      </c>
      <c r="J115" s="47">
        <f t="shared" si="3"/>
        <v>43</v>
      </c>
      <c r="K115" s="505"/>
      <c r="L115" s="506">
        <f>SUM(L102:L114)</f>
        <v>18107513.689999998</v>
      </c>
      <c r="M115" s="505"/>
      <c r="N115" s="505"/>
      <c r="O115" s="505"/>
      <c r="P115" s="507"/>
    </row>
    <row r="116" spans="1:16" ht="149.25" customHeight="1" thickBot="1">
      <c r="A116" s="397" t="s">
        <v>115</v>
      </c>
      <c r="B116" s="398"/>
      <c r="C116" s="398"/>
      <c r="D116" s="398"/>
      <c r="E116" s="398"/>
      <c r="F116" s="398"/>
      <c r="G116" s="398"/>
      <c r="H116" s="398"/>
      <c r="I116" s="398"/>
      <c r="J116" s="398"/>
      <c r="K116" s="395"/>
      <c r="L116" s="395"/>
      <c r="M116" s="395"/>
      <c r="N116" s="395"/>
      <c r="O116" s="395"/>
      <c r="P116" s="396"/>
    </row>
    <row r="117" spans="1:16" ht="129.75" customHeight="1">
      <c r="A117" s="311" t="s">
        <v>268</v>
      </c>
      <c r="B117" s="314" t="s">
        <v>218</v>
      </c>
      <c r="C117" s="136" t="s">
        <v>269</v>
      </c>
      <c r="D117" s="136" t="s">
        <v>233</v>
      </c>
      <c r="E117" s="136">
        <f>42+3+80+1</f>
        <v>126</v>
      </c>
      <c r="F117" s="136">
        <f>SUM(G117:J121)</f>
        <v>701</v>
      </c>
      <c r="G117" s="136">
        <f>290+1+3+400+2+1</f>
        <v>697</v>
      </c>
      <c r="H117" s="136">
        <f>0+1+3</f>
        <v>4</v>
      </c>
      <c r="I117" s="136">
        <v>0</v>
      </c>
      <c r="J117" s="136">
        <v>0</v>
      </c>
      <c r="K117" s="114" t="s">
        <v>223</v>
      </c>
      <c r="L117" s="179">
        <v>300000</v>
      </c>
      <c r="M117" s="489"/>
      <c r="N117" s="122">
        <v>98</v>
      </c>
      <c r="O117" s="122">
        <v>0</v>
      </c>
      <c r="P117" s="130" t="s">
        <v>226</v>
      </c>
    </row>
    <row r="118" spans="1:16" ht="99.75" customHeight="1">
      <c r="A118" s="312"/>
      <c r="B118" s="315"/>
      <c r="C118" s="137"/>
      <c r="D118" s="137"/>
      <c r="E118" s="137"/>
      <c r="F118" s="137"/>
      <c r="G118" s="137"/>
      <c r="H118" s="137"/>
      <c r="I118" s="137"/>
      <c r="J118" s="137"/>
      <c r="K118" s="148" t="s">
        <v>116</v>
      </c>
      <c r="L118" s="372">
        <v>0</v>
      </c>
      <c r="M118" s="374"/>
      <c r="N118" s="499"/>
      <c r="O118" s="499"/>
      <c r="P118" s="500"/>
    </row>
    <row r="119" spans="1:16" ht="87.75" customHeight="1" thickBot="1">
      <c r="A119" s="313"/>
      <c r="B119" s="316"/>
      <c r="C119" s="138"/>
      <c r="D119" s="138"/>
      <c r="E119" s="138"/>
      <c r="F119" s="138"/>
      <c r="G119" s="138"/>
      <c r="H119" s="138"/>
      <c r="I119" s="138"/>
      <c r="J119" s="138"/>
      <c r="K119" s="346" t="s">
        <v>117</v>
      </c>
      <c r="L119" s="373"/>
      <c r="M119" s="375"/>
      <c r="N119" s="508"/>
      <c r="O119" s="508"/>
      <c r="P119" s="509"/>
    </row>
    <row r="120" spans="1:16" ht="89.25" customHeight="1">
      <c r="A120" s="311"/>
      <c r="B120" s="314"/>
      <c r="C120" s="136"/>
      <c r="D120" s="136"/>
      <c r="E120" s="136"/>
      <c r="F120" s="136"/>
      <c r="G120" s="136"/>
      <c r="H120" s="136"/>
      <c r="I120" s="136"/>
      <c r="J120" s="136"/>
      <c r="K120" s="326" t="s">
        <v>118</v>
      </c>
      <c r="L120" s="347">
        <v>600000</v>
      </c>
      <c r="M120" s="491" t="s">
        <v>100</v>
      </c>
      <c r="N120" s="252">
        <v>98</v>
      </c>
      <c r="O120" s="252">
        <v>0</v>
      </c>
      <c r="P120" s="253" t="s">
        <v>226</v>
      </c>
    </row>
    <row r="121" spans="1:16" ht="150.75" customHeight="1">
      <c r="A121" s="312"/>
      <c r="B121" s="315"/>
      <c r="C121" s="137"/>
      <c r="D121" s="137"/>
      <c r="E121" s="137"/>
      <c r="F121" s="137"/>
      <c r="G121" s="137"/>
      <c r="H121" s="137"/>
      <c r="I121" s="137"/>
      <c r="J121" s="137"/>
      <c r="K121" s="147" t="s">
        <v>119</v>
      </c>
      <c r="L121" s="376">
        <f>2500000+300000-131199.31</f>
        <v>2668800.69</v>
      </c>
      <c r="M121" s="510" t="s">
        <v>100</v>
      </c>
      <c r="N121" s="499"/>
      <c r="O121" s="499"/>
      <c r="P121" s="500"/>
    </row>
    <row r="122" spans="1:16" ht="176.25" customHeight="1">
      <c r="A122" s="312"/>
      <c r="B122" s="315"/>
      <c r="C122" s="137"/>
      <c r="D122" s="137"/>
      <c r="E122" s="137"/>
      <c r="F122" s="137"/>
      <c r="G122" s="137"/>
      <c r="H122" s="137"/>
      <c r="I122" s="137"/>
      <c r="J122" s="137"/>
      <c r="K122" s="147" t="s">
        <v>120</v>
      </c>
      <c r="L122" s="376"/>
      <c r="M122" s="510"/>
      <c r="N122" s="122">
        <v>98</v>
      </c>
      <c r="O122" s="122">
        <v>0</v>
      </c>
      <c r="P122" s="130" t="s">
        <v>226</v>
      </c>
    </row>
    <row r="123" spans="1:16" ht="76.5" customHeight="1">
      <c r="A123" s="312"/>
      <c r="B123" s="315"/>
      <c r="C123" s="137"/>
      <c r="D123" s="137"/>
      <c r="E123" s="137"/>
      <c r="F123" s="137"/>
      <c r="G123" s="137"/>
      <c r="H123" s="137"/>
      <c r="I123" s="137"/>
      <c r="J123" s="137"/>
      <c r="K123" s="147" t="s">
        <v>220</v>
      </c>
      <c r="L123" s="376"/>
      <c r="M123" s="510"/>
      <c r="N123" s="499"/>
      <c r="O123" s="499"/>
      <c r="P123" s="500"/>
    </row>
    <row r="124" spans="1:16" ht="88.5" customHeight="1">
      <c r="A124" s="312"/>
      <c r="B124" s="315"/>
      <c r="C124" s="137"/>
      <c r="D124" s="137"/>
      <c r="E124" s="137"/>
      <c r="F124" s="137"/>
      <c r="G124" s="137"/>
      <c r="H124" s="137"/>
      <c r="I124" s="137"/>
      <c r="J124" s="137"/>
      <c r="K124" s="148" t="s">
        <v>121</v>
      </c>
      <c r="L124" s="376"/>
      <c r="M124" s="510"/>
      <c r="N124" s="499"/>
      <c r="O124" s="499"/>
      <c r="P124" s="500"/>
    </row>
    <row r="125" spans="1:16" ht="99" customHeight="1" thickBot="1">
      <c r="A125" s="313"/>
      <c r="B125" s="316"/>
      <c r="C125" s="138"/>
      <c r="D125" s="138"/>
      <c r="E125" s="138"/>
      <c r="F125" s="138"/>
      <c r="G125" s="138"/>
      <c r="H125" s="138"/>
      <c r="I125" s="138"/>
      <c r="J125" s="138"/>
      <c r="K125" s="346" t="s">
        <v>122</v>
      </c>
      <c r="L125" s="348">
        <v>0</v>
      </c>
      <c r="M125" s="331"/>
      <c r="N125" s="508"/>
      <c r="O125" s="508"/>
      <c r="P125" s="509"/>
    </row>
    <row r="126" spans="1:16" ht="61.5" customHeight="1">
      <c r="A126" s="311"/>
      <c r="B126" s="314"/>
      <c r="C126" s="136"/>
      <c r="D126" s="136"/>
      <c r="E126" s="136"/>
      <c r="F126" s="136"/>
      <c r="G126" s="136"/>
      <c r="H126" s="136"/>
      <c r="I126" s="136"/>
      <c r="J126" s="136"/>
      <c r="K126" s="326" t="s">
        <v>123</v>
      </c>
      <c r="L126" s="327">
        <v>1700000</v>
      </c>
      <c r="M126" s="318" t="s">
        <v>100</v>
      </c>
      <c r="N126" s="252">
        <v>98</v>
      </c>
      <c r="O126" s="252">
        <v>0</v>
      </c>
      <c r="P126" s="253" t="s">
        <v>226</v>
      </c>
    </row>
    <row r="127" spans="1:16" ht="90.75" customHeight="1">
      <c r="A127" s="312"/>
      <c r="B127" s="315"/>
      <c r="C127" s="137"/>
      <c r="D127" s="137"/>
      <c r="E127" s="137"/>
      <c r="F127" s="137"/>
      <c r="G127" s="137"/>
      <c r="H127" s="137"/>
      <c r="I127" s="137"/>
      <c r="J127" s="137"/>
      <c r="K127" s="148" t="s">
        <v>124</v>
      </c>
      <c r="L127" s="372">
        <v>850000</v>
      </c>
      <c r="M127" s="510" t="s">
        <v>100</v>
      </c>
      <c r="N127" s="499"/>
      <c r="O127" s="499"/>
      <c r="P127" s="500"/>
    </row>
    <row r="128" spans="1:16" ht="39.75" customHeight="1" thickBot="1">
      <c r="A128" s="313"/>
      <c r="B128" s="316"/>
      <c r="C128" s="138"/>
      <c r="D128" s="138"/>
      <c r="E128" s="138"/>
      <c r="F128" s="138"/>
      <c r="G128" s="138"/>
      <c r="H128" s="138"/>
      <c r="I128" s="138"/>
      <c r="J128" s="138"/>
      <c r="K128" s="148" t="s">
        <v>219</v>
      </c>
      <c r="L128" s="372"/>
      <c r="M128" s="510"/>
      <c r="N128" s="122">
        <v>98</v>
      </c>
      <c r="O128" s="122">
        <v>0</v>
      </c>
      <c r="P128" s="130" t="s">
        <v>226</v>
      </c>
    </row>
    <row r="129" spans="1:16" ht="76.5" customHeight="1">
      <c r="A129" s="511"/>
      <c r="B129" s="512"/>
      <c r="C129" s="512"/>
      <c r="D129" s="512"/>
      <c r="E129" s="512"/>
      <c r="F129" s="512"/>
      <c r="G129" s="512"/>
      <c r="H129" s="512"/>
      <c r="I129" s="512"/>
      <c r="J129" s="512"/>
      <c r="K129" s="148" t="s">
        <v>125</v>
      </c>
      <c r="L129" s="186">
        <v>0</v>
      </c>
      <c r="M129" s="44"/>
      <c r="N129" s="499"/>
      <c r="O129" s="499"/>
      <c r="P129" s="500"/>
    </row>
    <row r="130" spans="1:16" ht="52.5" customHeight="1" thickBot="1">
      <c r="A130" s="513" t="s">
        <v>48</v>
      </c>
      <c r="B130" s="514"/>
      <c r="C130" s="514"/>
      <c r="D130" s="514"/>
      <c r="E130" s="46">
        <f aca="true" t="shared" si="4" ref="E130:J130">SUM(E117:E129)</f>
        <v>126</v>
      </c>
      <c r="F130" s="46">
        <f t="shared" si="4"/>
        <v>701</v>
      </c>
      <c r="G130" s="46">
        <f t="shared" si="4"/>
        <v>697</v>
      </c>
      <c r="H130" s="46">
        <f t="shared" si="4"/>
        <v>4</v>
      </c>
      <c r="I130" s="46">
        <f t="shared" si="4"/>
        <v>0</v>
      </c>
      <c r="J130" s="46">
        <f t="shared" si="4"/>
        <v>0</v>
      </c>
      <c r="K130" s="346"/>
      <c r="L130" s="515">
        <f>SUM(L117:L129)</f>
        <v>6118800.6899999995</v>
      </c>
      <c r="M130" s="307"/>
      <c r="N130" s="508"/>
      <c r="O130" s="508"/>
      <c r="P130" s="509"/>
    </row>
    <row r="131" spans="1:16" ht="87.75" customHeight="1" thickBot="1">
      <c r="A131" s="394" t="s">
        <v>126</v>
      </c>
      <c r="B131" s="395"/>
      <c r="C131" s="395"/>
      <c r="D131" s="395"/>
      <c r="E131" s="398"/>
      <c r="F131" s="398"/>
      <c r="G131" s="398"/>
      <c r="H131" s="398"/>
      <c r="I131" s="398"/>
      <c r="J131" s="398"/>
      <c r="K131" s="395"/>
      <c r="L131" s="395"/>
      <c r="M131" s="395"/>
      <c r="N131" s="516"/>
      <c r="O131" s="516"/>
      <c r="P131" s="517"/>
    </row>
    <row r="132" spans="1:16" ht="47.25" customHeight="1">
      <c r="A132" s="302" t="s">
        <v>270</v>
      </c>
      <c r="B132" s="305" t="s">
        <v>177</v>
      </c>
      <c r="C132" s="308" t="s">
        <v>271</v>
      </c>
      <c r="D132" s="308" t="s">
        <v>272</v>
      </c>
      <c r="E132" s="194">
        <v>10</v>
      </c>
      <c r="F132" s="194">
        <f>SUM(G132:J132)</f>
        <v>28014</v>
      </c>
      <c r="G132" s="194">
        <f>7001+10000+2000+3-1500</f>
        <v>17504</v>
      </c>
      <c r="H132" s="194">
        <f>6001+3-2000</f>
        <v>4004</v>
      </c>
      <c r="I132" s="194">
        <f>4000+3-1500</f>
        <v>2503</v>
      </c>
      <c r="J132" s="194">
        <f>6000+3-2000</f>
        <v>4003</v>
      </c>
      <c r="K132" s="114" t="s">
        <v>153</v>
      </c>
      <c r="L132" s="180">
        <v>500000</v>
      </c>
      <c r="M132" s="518" t="s">
        <v>100</v>
      </c>
      <c r="N132" s="122">
        <v>98</v>
      </c>
      <c r="O132" s="122">
        <v>0</v>
      </c>
      <c r="P132" s="130" t="s">
        <v>226</v>
      </c>
    </row>
    <row r="133" spans="1:16" ht="73.5" customHeight="1" thickBot="1">
      <c r="A133" s="304"/>
      <c r="B133" s="307"/>
      <c r="C133" s="310"/>
      <c r="D133" s="310"/>
      <c r="E133" s="519"/>
      <c r="F133" s="519"/>
      <c r="G133" s="519"/>
      <c r="H133" s="519"/>
      <c r="I133" s="519"/>
      <c r="J133" s="519"/>
      <c r="K133" s="328" t="s">
        <v>154</v>
      </c>
      <c r="L133" s="329">
        <v>3400000</v>
      </c>
      <c r="M133" s="520" t="s">
        <v>100</v>
      </c>
      <c r="N133" s="204">
        <v>98</v>
      </c>
      <c r="O133" s="204">
        <v>0</v>
      </c>
      <c r="P133" s="205" t="s">
        <v>226</v>
      </c>
    </row>
    <row r="134" spans="1:16" ht="65.25" customHeight="1">
      <c r="A134" s="317"/>
      <c r="B134" s="318"/>
      <c r="C134" s="320"/>
      <c r="D134" s="320"/>
      <c r="E134" s="194"/>
      <c r="F134" s="194"/>
      <c r="G134" s="194"/>
      <c r="H134" s="194"/>
      <c r="I134" s="194"/>
      <c r="J134" s="194"/>
      <c r="K134" s="321" t="s">
        <v>221</v>
      </c>
      <c r="L134" s="322">
        <v>450000</v>
      </c>
      <c r="M134" s="521" t="s">
        <v>100</v>
      </c>
      <c r="N134" s="252">
        <v>98</v>
      </c>
      <c r="O134" s="252">
        <v>0</v>
      </c>
      <c r="P134" s="253" t="s">
        <v>226</v>
      </c>
    </row>
    <row r="135" spans="1:16" ht="100.5" customHeight="1">
      <c r="A135" s="303"/>
      <c r="B135" s="306"/>
      <c r="C135" s="309"/>
      <c r="D135" s="309"/>
      <c r="E135" s="522"/>
      <c r="F135" s="522"/>
      <c r="G135" s="522"/>
      <c r="H135" s="522"/>
      <c r="I135" s="522"/>
      <c r="J135" s="522"/>
      <c r="K135" s="114" t="s">
        <v>222</v>
      </c>
      <c r="L135" s="180">
        <v>400000</v>
      </c>
      <c r="M135" s="518" t="s">
        <v>100</v>
      </c>
      <c r="N135" s="122">
        <v>98</v>
      </c>
      <c r="O135" s="122">
        <v>0</v>
      </c>
      <c r="P135" s="130" t="s">
        <v>226</v>
      </c>
    </row>
    <row r="136" spans="1:16" ht="59.25" customHeight="1">
      <c r="A136" s="303"/>
      <c r="B136" s="306"/>
      <c r="C136" s="309"/>
      <c r="D136" s="309"/>
      <c r="E136" s="522"/>
      <c r="F136" s="522"/>
      <c r="G136" s="522"/>
      <c r="H136" s="522"/>
      <c r="I136" s="522"/>
      <c r="J136" s="522"/>
      <c r="K136" s="116" t="s">
        <v>163</v>
      </c>
      <c r="L136" s="180" t="s">
        <v>138</v>
      </c>
      <c r="M136" s="518"/>
      <c r="N136" s="122"/>
      <c r="O136" s="122"/>
      <c r="P136" s="130"/>
    </row>
    <row r="137" spans="1:16" ht="87" customHeight="1">
      <c r="A137" s="303"/>
      <c r="B137" s="306"/>
      <c r="C137" s="309"/>
      <c r="D137" s="309"/>
      <c r="E137" s="522"/>
      <c r="F137" s="522"/>
      <c r="G137" s="522"/>
      <c r="H137" s="522"/>
      <c r="I137" s="522"/>
      <c r="J137" s="522"/>
      <c r="K137" s="115" t="s">
        <v>178</v>
      </c>
      <c r="L137" s="180">
        <v>10000</v>
      </c>
      <c r="M137" s="518" t="s">
        <v>100</v>
      </c>
      <c r="N137" s="122">
        <v>98</v>
      </c>
      <c r="O137" s="122">
        <v>0</v>
      </c>
      <c r="P137" s="130" t="s">
        <v>226</v>
      </c>
    </row>
    <row r="138" spans="1:16" ht="46.5" customHeight="1">
      <c r="A138" s="303"/>
      <c r="B138" s="306"/>
      <c r="C138" s="309"/>
      <c r="D138" s="309"/>
      <c r="E138" s="522"/>
      <c r="F138" s="522"/>
      <c r="G138" s="522"/>
      <c r="H138" s="522"/>
      <c r="I138" s="522"/>
      <c r="J138" s="522"/>
      <c r="K138" s="116" t="s">
        <v>162</v>
      </c>
      <c r="L138" s="180">
        <v>90000</v>
      </c>
      <c r="M138" s="518" t="s">
        <v>100</v>
      </c>
      <c r="N138" s="122">
        <v>98</v>
      </c>
      <c r="O138" s="122">
        <v>0</v>
      </c>
      <c r="P138" s="130" t="s">
        <v>226</v>
      </c>
    </row>
    <row r="139" spans="1:16" ht="75" customHeight="1" thickBot="1">
      <c r="A139" s="304"/>
      <c r="B139" s="307"/>
      <c r="C139" s="310"/>
      <c r="D139" s="310"/>
      <c r="E139" s="519"/>
      <c r="F139" s="519"/>
      <c r="G139" s="519"/>
      <c r="H139" s="519"/>
      <c r="I139" s="519"/>
      <c r="J139" s="519"/>
      <c r="K139" s="115" t="s">
        <v>155</v>
      </c>
      <c r="L139" s="180">
        <v>45000</v>
      </c>
      <c r="M139" s="518" t="s">
        <v>100</v>
      </c>
      <c r="N139" s="122">
        <v>98</v>
      </c>
      <c r="O139" s="122">
        <v>0</v>
      </c>
      <c r="P139" s="130" t="s">
        <v>226</v>
      </c>
    </row>
    <row r="140" spans="1:16" ht="33" customHeight="1">
      <c r="A140" s="317" t="s">
        <v>273</v>
      </c>
      <c r="B140" s="318" t="s">
        <v>157</v>
      </c>
      <c r="C140" s="319" t="s">
        <v>156</v>
      </c>
      <c r="D140" s="318" t="s">
        <v>274</v>
      </c>
      <c r="E140" s="523">
        <v>0</v>
      </c>
      <c r="F140" s="523">
        <f>SUM(G140:J143)</f>
        <v>2525</v>
      </c>
      <c r="G140" s="523">
        <v>0</v>
      </c>
      <c r="H140" s="523">
        <v>1525</v>
      </c>
      <c r="I140" s="523">
        <v>0</v>
      </c>
      <c r="J140" s="523">
        <v>1000</v>
      </c>
      <c r="K140" s="114" t="s">
        <v>158</v>
      </c>
      <c r="L140" s="179">
        <v>100000</v>
      </c>
      <c r="M140" s="518" t="s">
        <v>100</v>
      </c>
      <c r="N140" s="122">
        <v>98</v>
      </c>
      <c r="O140" s="122">
        <v>0</v>
      </c>
      <c r="P140" s="130" t="s">
        <v>226</v>
      </c>
    </row>
    <row r="141" spans="1:16" ht="50.25" customHeight="1" thickBot="1">
      <c r="A141" s="304"/>
      <c r="B141" s="307"/>
      <c r="C141" s="323"/>
      <c r="D141" s="307"/>
      <c r="E141" s="524"/>
      <c r="F141" s="525"/>
      <c r="G141" s="525"/>
      <c r="H141" s="525"/>
      <c r="I141" s="525"/>
      <c r="J141" s="525"/>
      <c r="K141" s="324" t="s">
        <v>160</v>
      </c>
      <c r="L141" s="325">
        <v>81200</v>
      </c>
      <c r="M141" s="520" t="s">
        <v>100</v>
      </c>
      <c r="N141" s="204">
        <v>98</v>
      </c>
      <c r="O141" s="204">
        <v>0</v>
      </c>
      <c r="P141" s="205" t="s">
        <v>226</v>
      </c>
    </row>
    <row r="142" spans="1:16" ht="38.25" customHeight="1">
      <c r="A142" s="317"/>
      <c r="B142" s="318"/>
      <c r="C142" s="319"/>
      <c r="D142" s="318"/>
      <c r="E142" s="526"/>
      <c r="F142" s="523"/>
      <c r="G142" s="523"/>
      <c r="H142" s="523"/>
      <c r="I142" s="523"/>
      <c r="J142" s="523"/>
      <c r="K142" s="349" t="s">
        <v>159</v>
      </c>
      <c r="L142" s="350">
        <v>24940</v>
      </c>
      <c r="M142" s="521" t="s">
        <v>100</v>
      </c>
      <c r="N142" s="252">
        <v>98</v>
      </c>
      <c r="O142" s="252">
        <v>0</v>
      </c>
      <c r="P142" s="253" t="s">
        <v>226</v>
      </c>
    </row>
    <row r="143" spans="1:16" ht="80.25" customHeight="1" thickBot="1">
      <c r="A143" s="304"/>
      <c r="B143" s="307"/>
      <c r="C143" s="323"/>
      <c r="D143" s="307"/>
      <c r="E143" s="524"/>
      <c r="F143" s="525"/>
      <c r="G143" s="525"/>
      <c r="H143" s="525"/>
      <c r="I143" s="525"/>
      <c r="J143" s="525"/>
      <c r="K143" s="324" t="s">
        <v>161</v>
      </c>
      <c r="L143" s="325">
        <v>5000</v>
      </c>
      <c r="M143" s="520" t="s">
        <v>100</v>
      </c>
      <c r="N143" s="204">
        <v>98</v>
      </c>
      <c r="O143" s="204">
        <v>0</v>
      </c>
      <c r="P143" s="205" t="s">
        <v>226</v>
      </c>
    </row>
    <row r="144" spans="1:16" ht="36" customHeight="1" thickBot="1">
      <c r="A144" s="527" t="s">
        <v>48</v>
      </c>
      <c r="B144" s="528"/>
      <c r="C144" s="528"/>
      <c r="D144" s="528"/>
      <c r="E144" s="351">
        <f>SUM(E132:E143)</f>
        <v>10</v>
      </c>
      <c r="F144" s="351">
        <f>SUM(G144:J144)</f>
        <v>30539</v>
      </c>
      <c r="G144" s="351">
        <f>SUM(G132:G143)</f>
        <v>17504</v>
      </c>
      <c r="H144" s="351">
        <f>SUM(H132:H143)</f>
        <v>5529</v>
      </c>
      <c r="I144" s="351">
        <f>SUM(I132:I143)</f>
        <v>2503</v>
      </c>
      <c r="J144" s="351">
        <f>SUM(J132:J143)</f>
        <v>5003</v>
      </c>
      <c r="K144" s="505"/>
      <c r="L144" s="529">
        <f>SUM(L132:L143)</f>
        <v>5106140</v>
      </c>
      <c r="M144" s="505"/>
      <c r="N144" s="505"/>
      <c r="O144" s="307"/>
      <c r="P144" s="530"/>
    </row>
    <row r="145" spans="12:16" ht="38.25" customHeight="1" thickBot="1">
      <c r="L145" s="11"/>
      <c r="O145" s="531"/>
      <c r="P145" s="531"/>
    </row>
    <row r="146" spans="1:16" ht="43.5" customHeight="1" thickBot="1">
      <c r="A146" s="42"/>
      <c r="K146" s="43" t="s">
        <v>46</v>
      </c>
      <c r="L146" s="18">
        <f>+L115+L130+L144</f>
        <v>29332454.379999995</v>
      </c>
      <c r="O146" s="531"/>
      <c r="P146" s="531"/>
    </row>
    <row r="147" spans="1:16" ht="43.5" customHeight="1">
      <c r="A147" s="117"/>
      <c r="B147" s="118"/>
      <c r="D147" s="547" t="s">
        <v>279</v>
      </c>
      <c r="E147" s="548">
        <f>+L146+L89</f>
        <v>900883446.6200002</v>
      </c>
      <c r="O147" s="531"/>
      <c r="P147" s="531"/>
    </row>
    <row r="148" ht="57" customHeight="1"/>
    <row r="149" ht="72" customHeight="1"/>
    <row r="150" ht="24" customHeight="1"/>
    <row r="151" ht="64.5" customHeight="1"/>
    <row r="152" ht="129" customHeight="1"/>
    <row r="153" ht="66.75" customHeight="1"/>
    <row r="154" ht="85.5" customHeight="1"/>
    <row r="155" ht="48.75" customHeight="1"/>
    <row r="156" ht="47.25" customHeight="1"/>
    <row r="157" ht="24.75" customHeight="1"/>
    <row r="158" ht="15.75" customHeight="1"/>
    <row r="159" ht="26.25" customHeight="1"/>
    <row r="160" ht="81.75" customHeight="1"/>
    <row r="161" ht="36.75" customHeight="1">
      <c r="O161" s="15">
        <f>500000/3</f>
        <v>166666.66666666666</v>
      </c>
    </row>
    <row r="162" ht="61.5" customHeight="1"/>
    <row r="163" ht="65.25" customHeight="1"/>
    <row r="164" ht="44.25" customHeight="1"/>
    <row r="165" ht="63.75" customHeight="1"/>
    <row r="166" ht="84" customHeight="1"/>
    <row r="167" ht="36.75" customHeight="1"/>
    <row r="168" ht="98.25" customHeight="1"/>
    <row r="169" ht="35.25" customHeight="1"/>
    <row r="170" ht="67.5" customHeight="1"/>
    <row r="171" ht="83.25" customHeight="1"/>
    <row r="172" ht="46.5" customHeight="1"/>
    <row r="173" ht="44.25" customHeight="1"/>
    <row r="174" ht="59.25" customHeight="1"/>
    <row r="175" ht="44.25" customHeight="1"/>
    <row r="176" ht="52.5" customHeight="1"/>
    <row r="177" ht="67.5" customHeight="1"/>
    <row r="178" ht="51" customHeight="1"/>
    <row r="179" ht="48.75" customHeight="1"/>
    <row r="180" ht="93.75" customHeight="1"/>
    <row r="181" ht="48" customHeight="1"/>
    <row r="182" ht="66.75" customHeight="1"/>
    <row r="183" ht="93" customHeight="1"/>
    <row r="184" ht="92.25" customHeight="1"/>
    <row r="185" ht="39.75" customHeight="1"/>
    <row r="186" ht="80.25" customHeight="1"/>
    <row r="187" ht="39" customHeight="1"/>
    <row r="188" ht="67.5" customHeight="1"/>
    <row r="189" ht="36.75" customHeight="1"/>
    <row r="190" ht="50.25" customHeight="1"/>
    <row r="191" ht="35.25" customHeight="1"/>
    <row r="192" ht="51.75" customHeight="1"/>
    <row r="193" ht="45" customHeight="1"/>
    <row r="194" ht="80.25" customHeight="1"/>
    <row r="195" ht="80.25" customHeight="1"/>
    <row r="196" ht="96.75" customHeight="1"/>
    <row r="197" ht="37.5" customHeight="1"/>
    <row r="198" ht="48.75" customHeight="1"/>
    <row r="199" ht="39" customHeight="1"/>
    <row r="200" ht="42.75" customHeight="1"/>
    <row r="201" ht="54.75" customHeight="1"/>
    <row r="202" ht="42.75" customHeight="1"/>
    <row r="203" ht="33" customHeight="1"/>
    <row r="204" ht="28.5" customHeight="1"/>
    <row r="205" ht="58.5" customHeight="1"/>
    <row r="206" ht="59.25" customHeight="1"/>
    <row r="207" ht="95.25" customHeight="1"/>
    <row r="208" ht="69.75" customHeight="1"/>
    <row r="209" ht="42.75" customHeight="1"/>
    <row r="210" ht="67.5" customHeight="1"/>
    <row r="211" ht="67.5" customHeight="1"/>
    <row r="212" ht="67.5" customHeight="1"/>
    <row r="213" ht="47.25" customHeight="1"/>
    <row r="214" ht="47.25" customHeight="1"/>
    <row r="215" ht="51.75" customHeight="1"/>
    <row r="216" ht="54" customHeight="1"/>
    <row r="217" ht="61.5" customHeight="1"/>
    <row r="218" ht="52.5" customHeight="1"/>
    <row r="219" ht="49.5" customHeight="1"/>
    <row r="220" ht="72.75" customHeight="1"/>
    <row r="221" ht="37.5" customHeight="1"/>
    <row r="222" ht="47.25" customHeight="1"/>
    <row r="223" ht="63.75" customHeight="1"/>
    <row r="224" ht="38.25" customHeight="1"/>
    <row r="225" ht="24.75" customHeight="1"/>
    <row r="226" ht="45.75" customHeight="1"/>
    <row r="227" ht="54" customHeight="1"/>
    <row r="228" ht="50.25" customHeight="1"/>
    <row r="229" ht="52.5" customHeight="1"/>
    <row r="230" ht="50.25" customHeight="1"/>
    <row r="231" ht="57.75" customHeight="1"/>
    <row r="232" ht="29.25" customHeight="1"/>
    <row r="233" ht="24.75" customHeight="1"/>
    <row r="234" ht="60.75" customHeight="1"/>
    <row r="235" ht="57.75" customHeight="1"/>
    <row r="236" ht="39" customHeight="1"/>
    <row r="237" ht="51.75" customHeight="1"/>
    <row r="238" ht="56.25" customHeight="1"/>
    <row r="239" ht="35.25" customHeight="1"/>
    <row r="240" ht="46.5" customHeight="1"/>
    <row r="241" ht="66.75" customHeight="1"/>
    <row r="242" ht="60" customHeight="1"/>
    <row r="243" ht="41.25" customHeight="1"/>
    <row r="244" ht="78" customHeight="1"/>
    <row r="245" ht="84.75" customHeight="1"/>
    <row r="246" ht="36" customHeight="1"/>
    <row r="247" ht="27.75" customHeight="1"/>
    <row r="248" ht="33.75" customHeight="1"/>
    <row r="249" ht="33.75" customHeight="1"/>
    <row r="250" ht="67.5" customHeight="1"/>
    <row r="251" ht="44.25" customHeight="1"/>
    <row r="252" ht="30.75" customHeight="1"/>
    <row r="253" ht="41.25" customHeight="1"/>
    <row r="254" ht="42" customHeight="1"/>
    <row r="255" ht="67.5" customHeight="1"/>
    <row r="256" ht="67.5" customHeight="1"/>
    <row r="257" ht="67.5" customHeight="1"/>
    <row r="258" ht="28.5" customHeight="1"/>
    <row r="259" ht="67.5" customHeight="1"/>
    <row r="260" ht="15" customHeight="1"/>
    <row r="261" ht="23.25" customHeight="1"/>
    <row r="262" ht="45.75" customHeight="1"/>
    <row r="263" ht="116.25" customHeight="1"/>
    <row r="264" ht="103.5" customHeight="1"/>
    <row r="265" ht="69.75" customHeight="1"/>
    <row r="266" ht="63.75" customHeight="1"/>
    <row r="267" ht="63.75" customHeight="1"/>
    <row r="268" ht="65.25" customHeight="1"/>
    <row r="269" ht="25.5" customHeight="1"/>
    <row r="270" ht="28.5" customHeight="1"/>
    <row r="271" ht="99.75" customHeight="1"/>
    <row r="272" ht="57" customHeight="1"/>
    <row r="273" ht="101.25" customHeight="1"/>
    <row r="274" ht="43.5" customHeight="1"/>
    <row r="275" ht="24" customHeight="1"/>
    <row r="276" ht="24.75" customHeight="1"/>
    <row r="277" ht="76.5" customHeight="1"/>
    <row r="278" ht="72" customHeight="1"/>
    <row r="279" ht="72" customHeight="1"/>
    <row r="280" ht="72" customHeight="1"/>
    <row r="281" ht="90.75" customHeight="1"/>
    <row r="282" ht="31.5" customHeight="1"/>
    <row r="283" ht="58.5" customHeight="1"/>
    <row r="284" ht="103.5" customHeight="1"/>
    <row r="285" ht="56.25" customHeight="1"/>
    <row r="286" ht="30" customHeight="1"/>
    <row r="287" ht="26.25" customHeight="1"/>
    <row r="288" ht="66.75" customHeight="1"/>
    <row r="289" ht="44.25" customHeight="1"/>
    <row r="290" ht="72.75" customHeight="1"/>
    <row r="291" ht="36" customHeight="1"/>
    <row r="292" ht="156.75" customHeight="1"/>
    <row r="293" ht="173.25" customHeight="1"/>
    <row r="294" ht="197.25" customHeight="1"/>
    <row r="295" ht="27" customHeight="1"/>
  </sheetData>
  <sheetProtection/>
  <mergeCells count="188">
    <mergeCell ref="L127:L128"/>
    <mergeCell ref="M127:M128"/>
    <mergeCell ref="A130:D130"/>
    <mergeCell ref="A131:P131"/>
    <mergeCell ref="A144:D144"/>
    <mergeCell ref="A57:D57"/>
    <mergeCell ref="A58:P58"/>
    <mergeCell ref="A31:A32"/>
    <mergeCell ref="A43:D43"/>
    <mergeCell ref="B38:B42"/>
    <mergeCell ref="C38:C42"/>
    <mergeCell ref="A50:A56"/>
    <mergeCell ref="B50:B56"/>
    <mergeCell ref="C50:C56"/>
    <mergeCell ref="D50:D56"/>
    <mergeCell ref="M31:M32"/>
    <mergeCell ref="I31:I32"/>
    <mergeCell ref="G31:G32"/>
    <mergeCell ref="F38:F42"/>
    <mergeCell ref="A44:P44"/>
    <mergeCell ref="A38:A42"/>
    <mergeCell ref="D38:D42"/>
    <mergeCell ref="E38:E42"/>
    <mergeCell ref="J38:J42"/>
    <mergeCell ref="G38:G42"/>
    <mergeCell ref="H38:H42"/>
    <mergeCell ref="I38:I42"/>
    <mergeCell ref="F31:F32"/>
    <mergeCell ref="H31:H32"/>
    <mergeCell ref="B31:B32"/>
    <mergeCell ref="C31:C32"/>
    <mergeCell ref="D31:D32"/>
    <mergeCell ref="E31:E32"/>
    <mergeCell ref="J31:J32"/>
    <mergeCell ref="G23:G27"/>
    <mergeCell ref="H23:H27"/>
    <mergeCell ref="I23:I27"/>
    <mergeCell ref="H28:H30"/>
    <mergeCell ref="F10:F11"/>
    <mergeCell ref="G10:J10"/>
    <mergeCell ref="I17:I19"/>
    <mergeCell ref="M17:M18"/>
    <mergeCell ref="M20:M22"/>
    <mergeCell ref="I20:I22"/>
    <mergeCell ref="F20:F22"/>
    <mergeCell ref="G20:G22"/>
    <mergeCell ref="F17:F19"/>
    <mergeCell ref="H20:H22"/>
    <mergeCell ref="A13:A14"/>
    <mergeCell ref="B13:B14"/>
    <mergeCell ref="A28:A30"/>
    <mergeCell ref="E28:E30"/>
    <mergeCell ref="F28:F30"/>
    <mergeCell ref="G28:G30"/>
    <mergeCell ref="B15:B16"/>
    <mergeCell ref="C15:C16"/>
    <mergeCell ref="D15:D16"/>
    <mergeCell ref="E15:E16"/>
    <mergeCell ref="K10:K11"/>
    <mergeCell ref="L10:L11"/>
    <mergeCell ref="M10:M11"/>
    <mergeCell ref="N10:P10"/>
    <mergeCell ref="A12:P12"/>
    <mergeCell ref="A10:A11"/>
    <mergeCell ref="B10:B11"/>
    <mergeCell ref="C10:C11"/>
    <mergeCell ref="D10:D11"/>
    <mergeCell ref="E10:E11"/>
    <mergeCell ref="A4:P4"/>
    <mergeCell ref="A5:P5"/>
    <mergeCell ref="A6:M6"/>
    <mergeCell ref="A7:M7"/>
    <mergeCell ref="A8:M8"/>
    <mergeCell ref="A9:M9"/>
    <mergeCell ref="E23:E27"/>
    <mergeCell ref="F23:F27"/>
    <mergeCell ref="A15:A16"/>
    <mergeCell ref="E20:E22"/>
    <mergeCell ref="J23:J27"/>
    <mergeCell ref="J20:J22"/>
    <mergeCell ref="J17:J19"/>
    <mergeCell ref="H15:H16"/>
    <mergeCell ref="G17:G19"/>
    <mergeCell ref="H17:H19"/>
    <mergeCell ref="M15:M16"/>
    <mergeCell ref="I15:I16"/>
    <mergeCell ref="J15:J16"/>
    <mergeCell ref="F15:F16"/>
    <mergeCell ref="G15:G16"/>
    <mergeCell ref="I28:I30"/>
    <mergeCell ref="L17:L18"/>
    <mergeCell ref="J28:J30"/>
    <mergeCell ref="M24:M25"/>
    <mergeCell ref="M79:M82"/>
    <mergeCell ref="J78:J82"/>
    <mergeCell ref="A78:A82"/>
    <mergeCell ref="B78:B82"/>
    <mergeCell ref="C78:C82"/>
    <mergeCell ref="E17:E19"/>
    <mergeCell ref="C28:C30"/>
    <mergeCell ref="D28:D30"/>
    <mergeCell ref="B28:B30"/>
    <mergeCell ref="L35:L36"/>
    <mergeCell ref="H78:H82"/>
    <mergeCell ref="I78:I82"/>
    <mergeCell ref="A85:A86"/>
    <mergeCell ref="B85:B86"/>
    <mergeCell ref="C85:C86"/>
    <mergeCell ref="D85:D86"/>
    <mergeCell ref="E85:E86"/>
    <mergeCell ref="E50:E56"/>
    <mergeCell ref="F50:F56"/>
    <mergeCell ref="L50:L56"/>
    <mergeCell ref="F85:F86"/>
    <mergeCell ref="G85:G86"/>
    <mergeCell ref="H85:H86"/>
    <mergeCell ref="I85:I86"/>
    <mergeCell ref="J85:J86"/>
    <mergeCell ref="F78:F82"/>
    <mergeCell ref="G78:G82"/>
    <mergeCell ref="H83:H84"/>
    <mergeCell ref="I83:I84"/>
    <mergeCell ref="J83:J84"/>
    <mergeCell ref="D83:D84"/>
    <mergeCell ref="G50:G56"/>
    <mergeCell ref="H50:H56"/>
    <mergeCell ref="I50:I56"/>
    <mergeCell ref="J50:J56"/>
    <mergeCell ref="D78:D82"/>
    <mergeCell ref="E78:E82"/>
    <mergeCell ref="G76:G77"/>
    <mergeCell ref="H76:H77"/>
    <mergeCell ref="I76:I77"/>
    <mergeCell ref="J76:J77"/>
    <mergeCell ref="A83:A84"/>
    <mergeCell ref="B83:B84"/>
    <mergeCell ref="C83:C84"/>
    <mergeCell ref="E83:E84"/>
    <mergeCell ref="F83:F84"/>
    <mergeCell ref="G83:G84"/>
    <mergeCell ref="A72:P72"/>
    <mergeCell ref="A71:D71"/>
    <mergeCell ref="A76:A77"/>
    <mergeCell ref="B76:B77"/>
    <mergeCell ref="C76:C77"/>
    <mergeCell ref="D76:D77"/>
    <mergeCell ref="E76:E77"/>
    <mergeCell ref="F76:F77"/>
    <mergeCell ref="A91:A92"/>
    <mergeCell ref="B91:B92"/>
    <mergeCell ref="C91:C92"/>
    <mergeCell ref="D91:D92"/>
    <mergeCell ref="E91:E92"/>
    <mergeCell ref="F91:F92"/>
    <mergeCell ref="G91:J91"/>
    <mergeCell ref="K91:K92"/>
    <mergeCell ref="L91:L92"/>
    <mergeCell ref="M91:M92"/>
    <mergeCell ref="N91:P91"/>
    <mergeCell ref="A93:P93"/>
    <mergeCell ref="A95:A97"/>
    <mergeCell ref="B95:B97"/>
    <mergeCell ref="C95:C97"/>
    <mergeCell ref="D95:D97"/>
    <mergeCell ref="E95:E97"/>
    <mergeCell ref="F95:F97"/>
    <mergeCell ref="G95:G97"/>
    <mergeCell ref="H95:H97"/>
    <mergeCell ref="I95:I97"/>
    <mergeCell ref="J95:J97"/>
    <mergeCell ref="A98:A99"/>
    <mergeCell ref="B98:B99"/>
    <mergeCell ref="C98:C99"/>
    <mergeCell ref="D98:D99"/>
    <mergeCell ref="E98:E99"/>
    <mergeCell ref="F98:F99"/>
    <mergeCell ref="G98:G99"/>
    <mergeCell ref="H98:H99"/>
    <mergeCell ref="I98:I99"/>
    <mergeCell ref="J98:J99"/>
    <mergeCell ref="A100:D100"/>
    <mergeCell ref="A101:P101"/>
    <mergeCell ref="A115:D115"/>
    <mergeCell ref="A116:P116"/>
    <mergeCell ref="L118:L119"/>
    <mergeCell ref="M118:M119"/>
    <mergeCell ref="L121:L124"/>
    <mergeCell ref="M121:M124"/>
  </mergeCells>
  <printOptions/>
  <pageMargins left="0.39" right="0.1968503937007874" top="0.1968503937007874" bottom="0.15748031496062992" header="0.1968503937007874" footer="0.15748031496062992"/>
  <pageSetup horizontalDpi="600" verticalDpi="600" orientation="landscape" paperSize="163" scale="65" r:id="rId2"/>
  <drawing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B1">
      <selection activeCell="E21" sqref="E21"/>
    </sheetView>
  </sheetViews>
  <sheetFormatPr defaultColWidth="11.421875" defaultRowHeight="15"/>
  <cols>
    <col min="2" max="2" width="61.00390625" style="0" customWidth="1"/>
    <col min="3" max="3" width="20.7109375" style="0" customWidth="1"/>
    <col min="4" max="4" width="17.421875" style="0" customWidth="1"/>
    <col min="6" max="7" width="13.7109375" style="0" bestFit="1" customWidth="1"/>
    <col min="8" max="8" width="13.421875" style="0" bestFit="1" customWidth="1"/>
  </cols>
  <sheetData>
    <row r="1" spans="1:4" ht="15">
      <c r="A1" s="486" t="s">
        <v>13</v>
      </c>
      <c r="B1" s="486"/>
      <c r="C1" s="486"/>
      <c r="D1" s="486"/>
    </row>
    <row r="2" spans="1:4" ht="15">
      <c r="A2" s="486" t="s">
        <v>23</v>
      </c>
      <c r="B2" s="486"/>
      <c r="C2" s="486"/>
      <c r="D2" s="486"/>
    </row>
    <row r="3" spans="1:4" ht="15">
      <c r="A3" s="486" t="s">
        <v>114</v>
      </c>
      <c r="B3" s="486"/>
      <c r="C3" s="486"/>
      <c r="D3" s="486"/>
    </row>
    <row r="4" spans="1:4" ht="15">
      <c r="A4" s="486" t="s">
        <v>24</v>
      </c>
      <c r="B4" s="486"/>
      <c r="C4" s="486"/>
      <c r="D4" s="486"/>
    </row>
    <row r="5" spans="1:4" ht="15">
      <c r="A5" s="486" t="s">
        <v>25</v>
      </c>
      <c r="B5" s="486"/>
      <c r="C5" s="486"/>
      <c r="D5" s="486"/>
    </row>
    <row r="6" spans="1:4" ht="15">
      <c r="A6" s="486" t="s">
        <v>26</v>
      </c>
      <c r="B6" s="486"/>
      <c r="C6" s="486"/>
      <c r="D6" s="486"/>
    </row>
    <row r="8" spans="1:4" ht="15.75">
      <c r="A8" s="19" t="s">
        <v>27</v>
      </c>
      <c r="B8" s="20" t="s">
        <v>28</v>
      </c>
      <c r="C8" s="21" t="s">
        <v>29</v>
      </c>
      <c r="D8" s="45" t="s">
        <v>30</v>
      </c>
    </row>
    <row r="9" spans="1:6" ht="15">
      <c r="A9" s="22" t="s">
        <v>31</v>
      </c>
      <c r="B9" s="23" t="s">
        <v>32</v>
      </c>
      <c r="C9" s="24">
        <f>+C10+C11</f>
        <v>871550992.24</v>
      </c>
      <c r="D9" s="25">
        <f>C9/C19</f>
        <v>0.8705978424557491</v>
      </c>
      <c r="F9" s="11"/>
    </row>
    <row r="10" spans="1:7" ht="15">
      <c r="A10" s="26"/>
      <c r="B10" s="27" t="s">
        <v>33</v>
      </c>
      <c r="C10" s="28">
        <v>630291984.24</v>
      </c>
      <c r="D10" s="29">
        <f>+C10/C19</f>
        <v>0.6296026812914147</v>
      </c>
      <c r="F10" s="11"/>
      <c r="G10" s="11"/>
    </row>
    <row r="11" spans="1:7" ht="15">
      <c r="A11" s="26"/>
      <c r="B11" s="27" t="s">
        <v>34</v>
      </c>
      <c r="C11" s="28">
        <f>SUM(C12:C14)</f>
        <v>241259008</v>
      </c>
      <c r="D11" s="30">
        <f>+C11/C19</f>
        <v>0.24099516116433434</v>
      </c>
      <c r="G11" s="11"/>
    </row>
    <row r="12" spans="1:7" ht="15">
      <c r="A12" s="26"/>
      <c r="B12" s="31" t="s">
        <v>35</v>
      </c>
      <c r="C12" s="32">
        <v>142762706.42</v>
      </c>
      <c r="D12" s="30">
        <f>+C12/C19</f>
        <v>0.14260657758297857</v>
      </c>
      <c r="G12" s="11"/>
    </row>
    <row r="13" spans="1:7" ht="15">
      <c r="A13" s="26"/>
      <c r="B13" s="33" t="s">
        <v>36</v>
      </c>
      <c r="C13" s="32">
        <v>88000000</v>
      </c>
      <c r="D13" s="34">
        <f>+C13/C19</f>
        <v>0.08790376101712821</v>
      </c>
      <c r="G13" s="11"/>
    </row>
    <row r="14" spans="1:7" ht="15">
      <c r="A14" s="26"/>
      <c r="B14" s="31" t="s">
        <v>37</v>
      </c>
      <c r="C14" s="32">
        <v>10496301.58</v>
      </c>
      <c r="D14" s="34">
        <f>+C14/C19</f>
        <v>0.01048482256422756</v>
      </c>
      <c r="F14" s="11"/>
      <c r="G14" s="11"/>
    </row>
    <row r="15" spans="1:6" ht="15">
      <c r="A15" s="22" t="s">
        <v>38</v>
      </c>
      <c r="B15" s="23" t="s">
        <v>39</v>
      </c>
      <c r="C15" s="35">
        <f>SUM(C16:C16)</f>
        <v>100211376.2</v>
      </c>
      <c r="D15" s="25">
        <f>+C15/C19</f>
        <v>0.10010178255320828</v>
      </c>
      <c r="F15" s="11"/>
    </row>
    <row r="16" spans="1:7" ht="15">
      <c r="A16" s="36"/>
      <c r="B16" s="37" t="s">
        <v>40</v>
      </c>
      <c r="C16" s="38">
        <v>100211376.2</v>
      </c>
      <c r="D16" s="39">
        <f>+C16/C19</f>
        <v>0.10010178255320828</v>
      </c>
      <c r="G16" s="11"/>
    </row>
    <row r="17" spans="1:8" ht="15">
      <c r="A17" s="22" t="s">
        <v>41</v>
      </c>
      <c r="B17" s="23" t="s">
        <v>42</v>
      </c>
      <c r="C17" s="24">
        <v>29332453.69</v>
      </c>
      <c r="D17" s="25">
        <f>+C17/C19</f>
        <v>0.029300374991042506</v>
      </c>
      <c r="F17" s="11"/>
      <c r="G17" s="11"/>
      <c r="H17" s="11"/>
    </row>
    <row r="18" spans="1:4" ht="15">
      <c r="A18" s="22" t="s">
        <v>43</v>
      </c>
      <c r="B18" s="23" t="s">
        <v>44</v>
      </c>
      <c r="C18" s="24">
        <v>0</v>
      </c>
      <c r="D18" s="25">
        <f>+C18/C19</f>
        <v>0</v>
      </c>
    </row>
    <row r="19" spans="1:7" ht="15">
      <c r="A19" s="40"/>
      <c r="B19" s="23" t="s">
        <v>45</v>
      </c>
      <c r="C19" s="24">
        <f>+C9+C15+C17+C18</f>
        <v>1001094822.1300001</v>
      </c>
      <c r="D19" s="41">
        <f>+D9+D15+D17+D18</f>
        <v>1</v>
      </c>
      <c r="F19" s="11"/>
      <c r="G19" s="11"/>
    </row>
    <row r="20" spans="7:8" ht="15">
      <c r="G20" s="11"/>
      <c r="H20" s="11"/>
    </row>
    <row r="21" spans="1:3" ht="15">
      <c r="A21" s="42"/>
      <c r="C21" s="11"/>
    </row>
    <row r="22" spans="1:4" ht="15">
      <c r="A22" s="487"/>
      <c r="B22" s="487"/>
      <c r="C22" s="487"/>
      <c r="D22" s="487"/>
    </row>
    <row r="23" ht="15">
      <c r="G23" s="11"/>
    </row>
  </sheetData>
  <sheetProtection/>
  <mergeCells count="7">
    <mergeCell ref="A1:D1"/>
    <mergeCell ref="A6:D6"/>
    <mergeCell ref="A22:D22"/>
    <mergeCell ref="A2:D2"/>
    <mergeCell ref="A3:D3"/>
    <mergeCell ref="A4:D4"/>
    <mergeCell ref="A5:D5"/>
  </mergeCells>
  <printOptions/>
  <pageMargins left="1.38" right="0.42" top="0.19" bottom="0.75" header="0.15"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Jliranzo</dc:creator>
  <cp:keywords/>
  <dc:description/>
  <cp:lastModifiedBy>Taveras, Ramona</cp:lastModifiedBy>
  <cp:lastPrinted>2013-08-01T12:18:04Z</cp:lastPrinted>
  <dcterms:created xsi:type="dcterms:W3CDTF">2011-11-04T14:06:24Z</dcterms:created>
  <dcterms:modified xsi:type="dcterms:W3CDTF">2016-07-07T19:46:25Z</dcterms:modified>
  <cp:category/>
  <cp:version/>
  <cp:contentType/>
  <cp:contentStatus/>
</cp:coreProperties>
</file>